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8\Sisemine\Kassakulu\Kassakulu 25\"/>
    </mc:Choice>
  </mc:AlternateContent>
  <bookViews>
    <workbookView xWindow="-120" yWindow="-120" windowWidth="29040" windowHeight="17640"/>
  </bookViews>
  <sheets>
    <sheet name="Sheet1" sheetId="1" r:id="rId1"/>
    <sheet name="Sheet2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H45" i="1" l="1"/>
  <c r="H46" i="1"/>
  <c r="H41" i="1"/>
  <c r="G40" i="1"/>
  <c r="H40" i="1"/>
  <c r="H50" i="1" s="1"/>
  <c r="D35" i="1"/>
  <c r="D34" i="1"/>
  <c r="D33" i="1"/>
  <c r="D32" i="1"/>
  <c r="D31" i="1"/>
  <c r="D30" i="1"/>
  <c r="D29" i="1"/>
  <c r="D28" i="1"/>
  <c r="H47" i="1" l="1"/>
  <c r="H51" i="1"/>
  <c r="H52" i="1"/>
  <c r="H42" i="1"/>
  <c r="N34" i="1"/>
  <c r="U34" i="1"/>
  <c r="N11" i="1"/>
  <c r="N17" i="1"/>
  <c r="N20" i="1" s="1"/>
  <c r="N21" i="1" s="1"/>
  <c r="G41" i="1"/>
  <c r="G45" i="1" l="1"/>
  <c r="G46" i="1"/>
  <c r="F40" i="1"/>
  <c r="G42" i="1"/>
  <c r="G51" i="1"/>
  <c r="G50" i="1" l="1"/>
  <c r="G47" i="1"/>
  <c r="G52" i="1"/>
  <c r="F45" i="1"/>
  <c r="F41" i="1"/>
  <c r="F46" i="1"/>
  <c r="E40" i="1"/>
  <c r="D41" i="1"/>
  <c r="E41" i="1"/>
  <c r="C41" i="1"/>
  <c r="I41" i="1" s="1"/>
  <c r="D40" i="1"/>
  <c r="C40" i="1"/>
  <c r="I40" i="1" s="1"/>
  <c r="F47" i="1" l="1"/>
  <c r="F51" i="1"/>
  <c r="D42" i="1"/>
  <c r="F42" i="1"/>
  <c r="F50" i="1"/>
  <c r="F52" i="1" s="1"/>
  <c r="D45" i="1"/>
  <c r="D50" i="1" s="1"/>
  <c r="E45" i="1"/>
  <c r="E50" i="1" s="1"/>
  <c r="C42" i="1"/>
  <c r="E42" i="1"/>
  <c r="AB11" i="1"/>
  <c r="AB17" i="1"/>
  <c r="AB20" i="1" s="1"/>
  <c r="AB21" i="1" s="1"/>
  <c r="I42" i="1" l="1"/>
  <c r="E46" i="1"/>
  <c r="U30" i="1"/>
  <c r="U35" i="1" s="1"/>
  <c r="E7" i="1"/>
  <c r="D46" i="1" l="1"/>
  <c r="E51" i="1"/>
  <c r="E52" i="1" s="1"/>
  <c r="E47" i="1"/>
  <c r="E33" i="1"/>
  <c r="E31" i="1"/>
  <c r="E32" i="1"/>
  <c r="E29" i="1"/>
  <c r="E28" i="1"/>
  <c r="G34" i="1"/>
  <c r="C34" i="1"/>
  <c r="B45" i="1" s="1"/>
  <c r="G30" i="1"/>
  <c r="N30" i="1"/>
  <c r="N35" i="1" s="1"/>
  <c r="C30" i="1"/>
  <c r="B46" i="1" s="1"/>
  <c r="E19" i="1"/>
  <c r="E18" i="1"/>
  <c r="E16" i="1"/>
  <c r="E15" i="1"/>
  <c r="E14" i="1"/>
  <c r="E13" i="1"/>
  <c r="E12" i="1"/>
  <c r="E10" i="1"/>
  <c r="E9" i="1"/>
  <c r="E8" i="1"/>
  <c r="G17" i="1"/>
  <c r="G20" i="1" s="1"/>
  <c r="U17" i="1"/>
  <c r="U20" i="1" s="1"/>
  <c r="AI17" i="1"/>
  <c r="AI20" i="1" s="1"/>
  <c r="AP17" i="1"/>
  <c r="AP20" i="1" s="1"/>
  <c r="C17" i="1"/>
  <c r="C20" i="1" s="1"/>
  <c r="B40" i="1" s="1"/>
  <c r="G11" i="1"/>
  <c r="U11" i="1"/>
  <c r="AI11" i="1"/>
  <c r="AP11" i="1"/>
  <c r="C11" i="1"/>
  <c r="E11" i="1" l="1"/>
  <c r="B41" i="1"/>
  <c r="B51" i="1" s="1"/>
  <c r="C46" i="1"/>
  <c r="I46" i="1" s="1"/>
  <c r="E30" i="1"/>
  <c r="B47" i="1"/>
  <c r="C45" i="1"/>
  <c r="I45" i="1" s="1"/>
  <c r="E34" i="1"/>
  <c r="B42" i="1"/>
  <c r="B50" i="1"/>
  <c r="B52" i="1" s="1"/>
  <c r="D51" i="1"/>
  <c r="D52" i="1" s="1"/>
  <c r="D47" i="1"/>
  <c r="G35" i="1"/>
  <c r="AI21" i="1"/>
  <c r="AP21" i="1"/>
  <c r="U21" i="1"/>
  <c r="C21" i="1"/>
  <c r="E21" i="1" s="1"/>
  <c r="C35" i="1"/>
  <c r="G21" i="1"/>
  <c r="E17" i="1"/>
  <c r="E20" i="1"/>
  <c r="C47" i="1" l="1"/>
  <c r="I47" i="1" s="1"/>
  <c r="C50" i="1"/>
  <c r="I50" i="1" s="1"/>
  <c r="C51" i="1"/>
  <c r="I51" i="1" s="1"/>
  <c r="E35" i="1"/>
  <c r="C52" i="1" l="1"/>
  <c r="I52" i="1" s="1"/>
</calcChain>
</file>

<file path=xl/sharedStrings.xml><?xml version="1.0" encoding="utf-8"?>
<sst xmlns="http://schemas.openxmlformats.org/spreadsheetml/2006/main" count="140" uniqueCount="59">
  <si>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</si>
  <si>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</si>
  <si>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</si>
  <si>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</si>
  <si>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</si>
  <si>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</si>
  <si>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</si>
  <si>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</si>
  <si>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</si>
  <si>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</si>
  <si>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</si>
  <si>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</si>
  <si>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</si>
  <si>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</si>
  <si>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</si>
  <si>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</si>
  <si>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</si>
  <si>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</si>
  <si>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</si>
  <si>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</si>
  <si>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</si>
  <si>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</si>
  <si>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</si>
  <si>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</si>
  <si>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</si>
  <si>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</si>
  <si>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</si>
  <si>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</si>
  <si>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</si>
  <si>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</si>
  <si>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</si>
  <si>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</si>
  <si>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</si>
  <si>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</si>
  <si>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</si>
  <si>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</si>
  <si>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</si>
  <si>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</si>
  <si>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</si>
  <si>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Kasutamine Veebruar</t>
  </si>
  <si>
    <t>Kasutamine Märts</t>
  </si>
  <si>
    <t>KOKKUVÕTE</t>
  </si>
  <si>
    <t>objekti kood SE040008</t>
  </si>
  <si>
    <t>objekti kood IN040008</t>
  </si>
  <si>
    <t>2025 vahendid</t>
  </si>
  <si>
    <t>2024 vahendid</t>
  </si>
  <si>
    <t>2024 &amp; 2025 KOKKU</t>
  </si>
  <si>
    <t>Eelarve</t>
  </si>
  <si>
    <t>Jaanuar</t>
  </si>
  <si>
    <t>Veebruar</t>
  </si>
  <si>
    <t>Märts</t>
  </si>
  <si>
    <t>Kasutamine Aprill</t>
  </si>
  <si>
    <t>Aprill</t>
  </si>
  <si>
    <t>Kasutamine Mai</t>
  </si>
  <si>
    <t>Mai</t>
  </si>
  <si>
    <t>Kaitseliidu tegevustoetuse ja sihtfinatseerimise eelarve kasutamine (juuni)</t>
  </si>
  <si>
    <t>Seisuga raamatupidamistarkvarast 22.07.2025</t>
  </si>
  <si>
    <t>Kasutamine Juuni</t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</si>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</sst>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###########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60">
    <xf numFmtId="0" fontId="0" fillId="0" borderId="0" xfId="0"/>
    <xf numFmtId="0" fontId="6" fillId="0" borderId="0" xfId="0" applyFont="1"/>
    <xf numFmtId="3" fontId="5" fillId="4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3" fontId="5" fillId="5" borderId="6" xfId="0" applyNumberFormat="1" applyFont="1" applyFill="1" applyBorder="1" applyAlignment="1">
      <alignment horizontal="right" vertic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wrapText="1"/>
    </xf>
    <xf numFmtId="0" fontId="4" fillId="3" borderId="6" xfId="0" applyFont="1" applyFill="1" applyBorder="1" applyAlignment="1">
      <alignment horizontal="left" vertical="center"/>
    </xf>
    <xf numFmtId="164" fontId="4" fillId="3" borderId="2" xfId="0" applyNumberFormat="1" applyFont="1" applyFill="1" applyBorder="1" applyAlignment="1">
      <alignment horizontal="left" vertical="center"/>
    </xf>
    <xf numFmtId="3" fontId="5" fillId="4" borderId="6" xfId="0" applyNumberFormat="1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7" fillId="6" borderId="2" xfId="0" applyFont="1" applyFill="1" applyBorder="1" applyAlignment="1">
      <alignment horizontal="right" vertical="center" wrapText="1"/>
    </xf>
    <xf numFmtId="0" fontId="9" fillId="7" borderId="6" xfId="0" applyFont="1" applyFill="1" applyBorder="1" applyAlignment="1">
      <alignment horizontal="right" vertical="center" wrapText="1"/>
    </xf>
    <xf numFmtId="3" fontId="7" fillId="4" borderId="6" xfId="0" applyNumberFormat="1" applyFont="1" applyFill="1" applyBorder="1" applyAlignment="1">
      <alignment horizontal="right" vertical="center"/>
    </xf>
    <xf numFmtId="3" fontId="6" fillId="0" borderId="0" xfId="0" applyNumberFormat="1" applyFont="1"/>
    <xf numFmtId="0" fontId="8" fillId="0" borderId="0" xfId="0" applyFont="1" applyAlignment="1">
      <alignment horizontal="center" wrapText="1"/>
    </xf>
    <xf numFmtId="3" fontId="10" fillId="5" borderId="6" xfId="0" applyNumberFormat="1" applyFont="1" applyFill="1" applyBorder="1"/>
    <xf numFmtId="3" fontId="10" fillId="5" borderId="8" xfId="0" applyNumberFormat="1" applyFont="1" applyFill="1" applyBorder="1"/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0" borderId="0" xfId="0" applyFont="1"/>
    <xf numFmtId="0" fontId="8" fillId="0" borderId="19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5" fontId="6" fillId="0" borderId="7" xfId="1" applyNumberFormat="1" applyFont="1" applyBorder="1"/>
    <xf numFmtId="165" fontId="10" fillId="5" borderId="7" xfId="1" applyNumberFormat="1" applyFont="1" applyFill="1" applyBorder="1"/>
    <xf numFmtId="165" fontId="10" fillId="5" borderId="10" xfId="1" applyNumberFormat="1" applyFont="1" applyFill="1" applyBorder="1"/>
    <xf numFmtId="0" fontId="6" fillId="10" borderId="0" xfId="0" applyFont="1" applyFill="1" applyBorder="1"/>
    <xf numFmtId="4" fontId="7" fillId="10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3" fontId="5" fillId="10" borderId="0" xfId="0" applyNumberFormat="1" applyFont="1" applyFill="1" applyBorder="1" applyAlignment="1">
      <alignment horizontal="right" vertical="center"/>
    </xf>
    <xf numFmtId="165" fontId="5" fillId="10" borderId="0" xfId="1" applyNumberFormat="1" applyFont="1" applyFill="1" applyBorder="1" applyAlignment="1">
      <alignment horizontal="right" vertical="center"/>
    </xf>
    <xf numFmtId="165" fontId="7" fillId="10" borderId="0" xfId="1" applyNumberFormat="1" applyFont="1" applyFill="1" applyBorder="1" applyAlignment="1">
      <alignment horizontal="right" vertical="center"/>
    </xf>
    <xf numFmtId="165" fontId="10" fillId="10" borderId="0" xfId="1" applyNumberFormat="1" applyFont="1" applyFill="1" applyBorder="1"/>
    <xf numFmtId="164" fontId="1" fillId="10" borderId="0" xfId="0" applyNumberFormat="1" applyFont="1" applyFill="1" applyBorder="1" applyAlignment="1">
      <alignment horizontal="center" vertical="center" wrapText="1"/>
    </xf>
    <xf numFmtId="165" fontId="6" fillId="10" borderId="0" xfId="1" applyNumberFormat="1" applyFont="1" applyFill="1" applyBorder="1"/>
    <xf numFmtId="165" fontId="5" fillId="5" borderId="7" xfId="1" applyNumberFormat="1" applyFont="1" applyFill="1" applyBorder="1" applyAlignment="1">
      <alignment horizontal="right" vertical="center"/>
    </xf>
    <xf numFmtId="165" fontId="5" fillId="4" borderId="7" xfId="1" applyNumberFormat="1" applyFont="1" applyFill="1" applyBorder="1" applyAlignment="1">
      <alignment horizontal="right" vertical="center"/>
    </xf>
    <xf numFmtId="0" fontId="11" fillId="0" borderId="0" xfId="0" applyFont="1"/>
    <xf numFmtId="0" fontId="12" fillId="0" borderId="0" xfId="0" applyFont="1"/>
    <xf numFmtId="3" fontId="6" fillId="0" borderId="1" xfId="0" applyNumberFormat="1" applyFont="1" applyBorder="1"/>
    <xf numFmtId="3" fontId="4" fillId="4" borderId="1" xfId="0" applyNumberFormat="1" applyFont="1" applyFill="1" applyBorder="1" applyAlignment="1">
      <alignment horizontal="right"/>
    </xf>
    <xf numFmtId="3" fontId="5" fillId="5" borderId="1" xfId="0" applyNumberFormat="1" applyFont="1" applyFill="1" applyBorder="1" applyAlignment="1">
      <alignment horizontal="right"/>
    </xf>
    <xf numFmtId="3" fontId="4" fillId="5" borderId="1" xfId="0" applyNumberFormat="1" applyFont="1" applyFill="1" applyBorder="1" applyAlignment="1">
      <alignment horizontal="right"/>
    </xf>
    <xf numFmtId="3" fontId="5" fillId="4" borderId="1" xfId="0" applyNumberFormat="1" applyFont="1" applyFill="1" applyBorder="1" applyAlignment="1">
      <alignment horizontal="right"/>
    </xf>
    <xf numFmtId="3" fontId="7" fillId="4" borderId="1" xfId="0" applyNumberFormat="1" applyFont="1" applyFill="1" applyBorder="1" applyAlignment="1">
      <alignment horizontal="right"/>
    </xf>
    <xf numFmtId="3" fontId="4" fillId="4" borderId="6" xfId="0" applyNumberFormat="1" applyFont="1" applyFill="1" applyBorder="1" applyAlignment="1">
      <alignment horizontal="right"/>
    </xf>
    <xf numFmtId="3" fontId="5" fillId="5" borderId="6" xfId="0" applyNumberFormat="1" applyFont="1" applyFill="1" applyBorder="1" applyAlignment="1">
      <alignment horizontal="right"/>
    </xf>
    <xf numFmtId="3" fontId="10" fillId="5" borderId="7" xfId="0" applyNumberFormat="1" applyFont="1" applyFill="1" applyBorder="1" applyAlignment="1">
      <alignment horizontal="right"/>
    </xf>
    <xf numFmtId="3" fontId="4" fillId="5" borderId="6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3" fontId="7" fillId="4" borderId="6" xfId="0" applyNumberFormat="1" applyFont="1" applyFill="1" applyBorder="1" applyAlignment="1">
      <alignment horizontal="right"/>
    </xf>
    <xf numFmtId="3" fontId="10" fillId="5" borderId="6" xfId="0" applyNumberFormat="1" applyFont="1" applyFill="1" applyBorder="1" applyAlignment="1">
      <alignment horizontal="right"/>
    </xf>
    <xf numFmtId="3" fontId="10" fillId="5" borderId="8" xfId="0" applyNumberFormat="1" applyFont="1" applyFill="1" applyBorder="1" applyAlignment="1">
      <alignment horizontal="right"/>
    </xf>
    <xf numFmtId="3" fontId="4" fillId="4" borderId="2" xfId="0" applyNumberFormat="1" applyFont="1" applyFill="1" applyBorder="1" applyAlignment="1">
      <alignment horizontal="right"/>
    </xf>
    <xf numFmtId="3" fontId="5" fillId="5" borderId="2" xfId="0" applyNumberFormat="1" applyFont="1" applyFill="1" applyBorder="1" applyAlignment="1">
      <alignment horizontal="right"/>
    </xf>
    <xf numFmtId="3" fontId="4" fillId="5" borderId="2" xfId="0" applyNumberFormat="1" applyFont="1" applyFill="1" applyBorder="1" applyAlignment="1">
      <alignment horizontal="right"/>
    </xf>
    <xf numFmtId="3" fontId="5" fillId="4" borderId="2" xfId="0" applyNumberFormat="1" applyFont="1" applyFill="1" applyBorder="1" applyAlignment="1">
      <alignment horizontal="right"/>
    </xf>
    <xf numFmtId="3" fontId="7" fillId="4" borderId="2" xfId="0" applyNumberFormat="1" applyFont="1" applyFill="1" applyBorder="1" applyAlignment="1">
      <alignment horizontal="right"/>
    </xf>
    <xf numFmtId="3" fontId="4" fillId="4" borderId="7" xfId="0" applyNumberFormat="1" applyFont="1" applyFill="1" applyBorder="1" applyAlignment="1">
      <alignment horizontal="right"/>
    </xf>
    <xf numFmtId="3" fontId="5" fillId="5" borderId="7" xfId="0" applyNumberFormat="1" applyFont="1" applyFill="1" applyBorder="1" applyAlignment="1">
      <alignment horizontal="right"/>
    </xf>
    <xf numFmtId="3" fontId="4" fillId="5" borderId="7" xfId="0" applyNumberFormat="1" applyFont="1" applyFill="1" applyBorder="1" applyAlignment="1">
      <alignment horizontal="right"/>
    </xf>
    <xf numFmtId="3" fontId="5" fillId="4" borderId="7" xfId="0" applyNumberFormat="1" applyFont="1" applyFill="1" applyBorder="1" applyAlignment="1">
      <alignment horizontal="right"/>
    </xf>
    <xf numFmtId="3" fontId="7" fillId="4" borderId="7" xfId="0" applyNumberFormat="1" applyFont="1" applyFill="1" applyBorder="1" applyAlignment="1">
      <alignment horizontal="right"/>
    </xf>
    <xf numFmtId="3" fontId="10" fillId="5" borderId="1" xfId="0" applyNumberFormat="1" applyFont="1" applyFill="1" applyBorder="1" applyAlignment="1">
      <alignment horizontal="right"/>
    </xf>
    <xf numFmtId="3" fontId="10" fillId="5" borderId="9" xfId="0" applyNumberFormat="1" applyFont="1" applyFill="1" applyBorder="1" applyAlignment="1">
      <alignment horizontal="right"/>
    </xf>
    <xf numFmtId="3" fontId="10" fillId="5" borderId="10" xfId="0" applyNumberFormat="1" applyFont="1" applyFill="1" applyBorder="1" applyAlignment="1">
      <alignment horizontal="right"/>
    </xf>
    <xf numFmtId="3" fontId="10" fillId="5" borderId="2" xfId="0" applyNumberFormat="1" applyFont="1" applyFill="1" applyBorder="1" applyAlignment="1">
      <alignment horizontal="right"/>
    </xf>
    <xf numFmtId="3" fontId="10" fillId="5" borderId="12" xfId="0" applyNumberFormat="1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>
      <alignment horizontal="right"/>
    </xf>
    <xf numFmtId="164" fontId="13" fillId="3" borderId="0" xfId="0" applyNumberFormat="1" applyFont="1" applyFill="1" applyBorder="1" applyAlignment="1">
      <alignment horizontal="left" vertical="center"/>
    </xf>
    <xf numFmtId="0" fontId="6" fillId="0" borderId="0" xfId="0" applyFont="1" applyBorder="1"/>
    <xf numFmtId="0" fontId="13" fillId="3" borderId="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3" fontId="13" fillId="4" borderId="0" xfId="0" applyNumberFormat="1" applyFont="1" applyFill="1" applyBorder="1" applyAlignment="1">
      <alignment horizontal="right" vertical="center"/>
    </xf>
    <xf numFmtId="3" fontId="14" fillId="4" borderId="0" xfId="0" applyNumberFormat="1" applyFont="1" applyFill="1" applyBorder="1" applyAlignment="1">
      <alignment horizontal="right" vertical="center"/>
    </xf>
    <xf numFmtId="3" fontId="5" fillId="10" borderId="1" xfId="0" applyNumberFormat="1" applyFont="1" applyFill="1" applyBorder="1" applyAlignment="1">
      <alignment horizontal="right" vertical="center"/>
    </xf>
    <xf numFmtId="0" fontId="15" fillId="0" borderId="0" xfId="0" applyFont="1"/>
    <xf numFmtId="0" fontId="14" fillId="4" borderId="0" xfId="0" applyFont="1" applyFill="1" applyBorder="1" applyAlignment="1">
      <alignment horizontal="left" vertical="center"/>
    </xf>
    <xf numFmtId="0" fontId="0" fillId="0" borderId="0" xfId="0" applyBorder="1"/>
    <xf numFmtId="0" fontId="15" fillId="0" borderId="0" xfId="0" applyFont="1" applyBorder="1"/>
    <xf numFmtId="0" fontId="10" fillId="0" borderId="1" xfId="0" applyFont="1" applyBorder="1"/>
    <xf numFmtId="0" fontId="6" fillId="0" borderId="1" xfId="0" applyFont="1" applyBorder="1"/>
    <xf numFmtId="0" fontId="10" fillId="0" borderId="0" xfId="0" applyFont="1" applyAlignment="1">
      <alignment horizontal="center"/>
    </xf>
    <xf numFmtId="3" fontId="10" fillId="0" borderId="1" xfId="0" applyNumberFormat="1" applyFont="1" applyBorder="1"/>
    <xf numFmtId="0" fontId="10" fillId="0" borderId="1" xfId="0" applyFont="1" applyBorder="1" applyAlignment="1">
      <alignment horizontal="right"/>
    </xf>
    <xf numFmtId="0" fontId="10" fillId="11" borderId="1" xfId="0" applyFont="1" applyFill="1" applyBorder="1"/>
    <xf numFmtId="0" fontId="10" fillId="11" borderId="1" xfId="0" applyFont="1" applyFill="1" applyBorder="1" applyAlignment="1">
      <alignment horizontal="center"/>
    </xf>
    <xf numFmtId="3" fontId="10" fillId="10" borderId="1" xfId="0" applyNumberFormat="1" applyFont="1" applyFill="1" applyBorder="1"/>
    <xf numFmtId="0" fontId="6" fillId="10" borderId="1" xfId="0" applyFont="1" applyFill="1" applyBorder="1"/>
    <xf numFmtId="3" fontId="6" fillId="10" borderId="1" xfId="0" applyNumberFormat="1" applyFont="1" applyFill="1" applyBorder="1"/>
    <xf numFmtId="3" fontId="0" fillId="10" borderId="1" xfId="0" applyNumberFormat="1" applyFont="1" applyFill="1" applyBorder="1"/>
    <xf numFmtId="0" fontId="5" fillId="9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left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left" vertical="center"/>
    </xf>
    <xf numFmtId="0" fontId="4" fillId="5" borderId="14" xfId="0" applyFont="1" applyFill="1" applyBorder="1" applyAlignment="1">
      <alignment horizontal="left" vertical="center"/>
    </xf>
    <xf numFmtId="0" fontId="9" fillId="7" borderId="14" xfId="0" applyFont="1" applyFill="1" applyBorder="1" applyAlignment="1">
      <alignment horizontal="right" vertical="center" wrapText="1"/>
    </xf>
    <xf numFmtId="0" fontId="10" fillId="5" borderId="14" xfId="0" applyFont="1" applyFill="1" applyBorder="1"/>
    <xf numFmtId="0" fontId="10" fillId="5" borderId="15" xfId="0" applyFont="1" applyFill="1" applyBorder="1"/>
    <xf numFmtId="164" fontId="4" fillId="3" borderId="14" xfId="0" applyNumberFormat="1" applyFont="1" applyFill="1" applyBorder="1" applyAlignment="1">
      <alignment horizontal="left" vertical="center"/>
    </xf>
    <xf numFmtId="0" fontId="7" fillId="6" borderId="14" xfId="0" applyFont="1" applyFill="1" applyBorder="1" applyAlignment="1">
      <alignment horizontal="right" vertical="center" wrapText="1"/>
    </xf>
    <xf numFmtId="0" fontId="10" fillId="5" borderId="14" xfId="0" applyFont="1" applyFill="1" applyBorder="1" applyAlignment="1">
      <alignment horizontal="right"/>
    </xf>
    <xf numFmtId="0" fontId="10" fillId="5" borderId="15" xfId="0" applyFont="1" applyFill="1" applyBorder="1" applyAlignment="1">
      <alignment horizontal="right"/>
    </xf>
    <xf numFmtId="3" fontId="5" fillId="5" borderId="9" xfId="0" applyNumberFormat="1" applyFont="1" applyFill="1" applyBorder="1" applyAlignment="1">
      <alignment horizontal="right" vertical="center"/>
    </xf>
    <xf numFmtId="0" fontId="5" fillId="9" borderId="5" xfId="0" applyFont="1" applyFill="1" applyBorder="1" applyAlignment="1">
      <alignment horizontal="center" vertical="center" wrapText="1"/>
    </xf>
    <xf numFmtId="165" fontId="7" fillId="4" borderId="7" xfId="1" applyNumberFormat="1" applyFont="1" applyFill="1" applyBorder="1" applyAlignment="1">
      <alignment horizontal="right" vertical="center"/>
    </xf>
    <xf numFmtId="3" fontId="13" fillId="3" borderId="0" xfId="0" applyNumberFormat="1" applyFont="1" applyFill="1" applyBorder="1" applyAlignment="1">
      <alignment horizontal="left" vertical="center"/>
    </xf>
    <xf numFmtId="3" fontId="5" fillId="9" borderId="1" xfId="0" applyNumberFormat="1" applyFont="1" applyFill="1" applyBorder="1" applyAlignment="1">
      <alignment horizontal="center" wrapText="1"/>
    </xf>
    <xf numFmtId="3" fontId="5" fillId="9" borderId="6" xfId="0" applyNumberFormat="1" applyFont="1" applyFill="1" applyBorder="1" applyAlignment="1">
      <alignment horizontal="center" wrapText="1"/>
    </xf>
    <xf numFmtId="3" fontId="5" fillId="9" borderId="7" xfId="0" applyNumberFormat="1" applyFont="1" applyFill="1" applyBorder="1" applyAlignment="1">
      <alignment horizontal="center" wrapText="1"/>
    </xf>
    <xf numFmtId="3" fontId="5" fillId="9" borderId="2" xfId="0" applyNumberFormat="1" applyFont="1" applyFill="1" applyBorder="1" applyAlignment="1">
      <alignment horizontal="center" wrapText="1"/>
    </xf>
    <xf numFmtId="3" fontId="6" fillId="0" borderId="7" xfId="0" applyNumberFormat="1" applyFont="1" applyBorder="1"/>
    <xf numFmtId="3" fontId="6" fillId="5" borderId="1" xfId="0" applyNumberFormat="1" applyFont="1" applyFill="1" applyBorder="1"/>
    <xf numFmtId="3" fontId="6" fillId="10" borderId="0" xfId="0" applyNumberFormat="1" applyFont="1" applyFill="1" applyBorder="1"/>
    <xf numFmtId="0" fontId="4" fillId="4" borderId="6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16" fillId="5" borderId="1" xfId="0" applyNumberFormat="1" applyFont="1" applyFill="1" applyBorder="1" applyAlignment="1">
      <alignment horizontal="right"/>
    </xf>
    <xf numFmtId="3" fontId="16" fillId="5" borderId="7" xfId="0" applyNumberFormat="1" applyFont="1" applyFill="1" applyBorder="1" applyAlignment="1">
      <alignment horizontal="right"/>
    </xf>
    <xf numFmtId="4" fontId="7" fillId="9" borderId="22" xfId="0" applyNumberFormat="1" applyFont="1" applyFill="1" applyBorder="1" applyAlignment="1">
      <alignment horizontal="center" vertical="center" wrapText="1"/>
    </xf>
    <xf numFmtId="4" fontId="7" fillId="9" borderId="21" xfId="0" applyNumberFormat="1" applyFont="1" applyFill="1" applyBorder="1" applyAlignment="1">
      <alignment horizontal="center" vertical="center" wrapText="1"/>
    </xf>
    <xf numFmtId="4" fontId="7" fillId="9" borderId="23" xfId="0" applyNumberFormat="1" applyFont="1" applyFill="1" applyBorder="1" applyAlignment="1">
      <alignment horizontal="center" vertical="center" wrapText="1"/>
    </xf>
    <xf numFmtId="164" fontId="7" fillId="3" borderId="14" xfId="0" applyNumberFormat="1" applyFont="1" applyFill="1" applyBorder="1" applyAlignment="1">
      <alignment horizontal="right" vertical="center"/>
    </xf>
    <xf numFmtId="164" fontId="7" fillId="3" borderId="17" xfId="0" applyNumberFormat="1" applyFont="1" applyFill="1" applyBorder="1" applyAlignment="1">
      <alignment horizontal="right" vertical="center"/>
    </xf>
    <xf numFmtId="0" fontId="7" fillId="8" borderId="14" xfId="0" applyFont="1" applyFill="1" applyBorder="1" applyAlignment="1">
      <alignment horizontal="right" vertical="center" wrapText="1"/>
    </xf>
    <xf numFmtId="0" fontId="7" fillId="8" borderId="17" xfId="0" applyFont="1" applyFill="1" applyBorder="1" applyAlignment="1">
      <alignment horizontal="right" vertical="center" wrapText="1"/>
    </xf>
    <xf numFmtId="164" fontId="1" fillId="9" borderId="3" xfId="0" applyNumberFormat="1" applyFont="1" applyFill="1" applyBorder="1" applyAlignment="1">
      <alignment horizontal="center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4" fontId="7" fillId="9" borderId="3" xfId="0" applyNumberFormat="1" applyFont="1" applyFill="1" applyBorder="1" applyAlignment="1">
      <alignment horizontal="center" vertical="center" wrapText="1"/>
    </xf>
    <xf numFmtId="4" fontId="7" fillId="9" borderId="4" xfId="0" applyNumberFormat="1" applyFont="1" applyFill="1" applyBorder="1" applyAlignment="1">
      <alignment horizontal="center" vertical="center" wrapText="1"/>
    </xf>
    <xf numFmtId="4" fontId="7" fillId="9" borderId="5" xfId="0" applyNumberFormat="1" applyFont="1" applyFill="1" applyBorder="1" applyAlignment="1">
      <alignment horizontal="center" vertical="center" wrapText="1"/>
    </xf>
    <xf numFmtId="4" fontId="7" fillId="9" borderId="11" xfId="0" applyNumberFormat="1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right" vertical="center" wrapText="1"/>
    </xf>
    <xf numFmtId="0" fontId="7" fillId="8" borderId="18" xfId="0" applyFont="1" applyFill="1" applyBorder="1" applyAlignment="1">
      <alignment horizontal="right" vertical="center" wrapText="1"/>
    </xf>
    <xf numFmtId="0" fontId="3" fillId="6" borderId="14" xfId="0" applyFont="1" applyFill="1" applyBorder="1" applyAlignment="1">
      <alignment horizontal="right" vertical="center" wrapText="1"/>
    </xf>
    <xf numFmtId="0" fontId="3" fillId="6" borderId="17" xfId="0" applyFont="1" applyFill="1" applyBorder="1" applyAlignment="1">
      <alignment horizontal="right" vertical="center" wrapText="1"/>
    </xf>
    <xf numFmtId="0" fontId="3" fillId="6" borderId="15" xfId="0" applyFont="1" applyFill="1" applyBorder="1" applyAlignment="1">
      <alignment horizontal="right" vertical="center" wrapText="1"/>
    </xf>
    <xf numFmtId="0" fontId="3" fillId="6" borderId="20" xfId="0" applyFont="1" applyFill="1" applyBorder="1" applyAlignment="1">
      <alignment horizontal="right" vertical="center" wrapText="1"/>
    </xf>
    <xf numFmtId="4" fontId="7" fillId="9" borderId="13" xfId="0" applyNumberFormat="1" applyFont="1" applyFill="1" applyBorder="1" applyAlignment="1">
      <alignment horizontal="center" vertical="center" wrapText="1"/>
    </xf>
    <xf numFmtId="4" fontId="7" fillId="9" borderId="24" xfId="0" applyNumberFormat="1" applyFont="1" applyFill="1" applyBorder="1" applyAlignment="1">
      <alignment horizontal="center" vertical="center" wrapText="1"/>
    </xf>
    <xf numFmtId="4" fontId="7" fillId="9" borderId="25" xfId="0" applyNumberFormat="1" applyFont="1" applyFill="1" applyBorder="1" applyAlignment="1">
      <alignment horizontal="center" vertical="center" wrapText="1"/>
    </xf>
    <xf numFmtId="164" fontId="1" fillId="9" borderId="11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right" vertical="center"/>
    </xf>
    <xf numFmtId="3" fontId="5" fillId="5" borderId="2" xfId="0" applyNumberFormat="1" applyFont="1" applyFill="1" applyBorder="1" applyAlignment="1">
      <alignment horizontal="right" vertical="center"/>
    </xf>
    <xf numFmtId="3" fontId="4" fillId="4" borderId="2" xfId="0" applyNumberFormat="1" applyFont="1" applyFill="1" applyBorder="1" applyAlignment="1">
      <alignment horizontal="right" vertical="center"/>
    </xf>
    <xf numFmtId="3" fontId="5" fillId="4" borderId="2" xfId="0" applyNumberFormat="1" applyFont="1" applyFill="1" applyBorder="1" applyAlignment="1">
      <alignment horizontal="right" vertical="center"/>
    </xf>
    <xf numFmtId="3" fontId="4" fillId="4" borderId="6" xfId="0" applyNumberFormat="1" applyFont="1" applyFill="1" applyBorder="1" applyAlignment="1">
      <alignment horizontal="right" vertical="center"/>
    </xf>
    <xf numFmtId="3" fontId="10" fillId="5" borderId="7" xfId="0" applyNumberFormat="1" applyFont="1" applyFill="1" applyBorder="1"/>
    <xf numFmtId="3" fontId="10" fillId="5" borderId="10" xfId="0" applyNumberFormat="1" applyFont="1" applyFill="1" applyBorder="1"/>
    <xf numFmtId="9" fontId="5" fillId="4" borderId="7" xfId="1" applyFont="1" applyFill="1" applyBorder="1" applyAlignment="1">
      <alignment horizontal="right" vertical="center"/>
    </xf>
    <xf numFmtId="0" fontId="3" fillId="11" borderId="1" xfId="0" applyFont="1" applyFill="1" applyBorder="1" applyAlignment="1">
      <alignment horizontal="center" vertical="center"/>
    </xf>
    <xf numFmtId="3" fontId="3" fillId="10" borderId="1" xfId="0" applyNumberFormat="1" applyFont="1" applyFill="1" applyBorder="1" applyAlignment="1">
      <alignment horizontal="right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8"/>
  <sheetViews>
    <sheetView tabSelected="1" topLeftCell="A28" workbookViewId="0">
      <selection activeCell="L63" sqref="K63:L63"/>
    </sheetView>
  </sheetViews>
  <sheetFormatPr defaultColWidth="9.140625" defaultRowHeight="15" x14ac:dyDescent="0.25"/>
  <cols>
    <col min="1" max="1" width="21.5703125" style="1" customWidth="1"/>
    <col min="2" max="2" width="60.140625" style="1" bestFit="1" customWidth="1"/>
    <col min="3" max="3" width="13.7109375" style="1" bestFit="1" customWidth="1"/>
    <col min="4" max="4" width="16.85546875" style="1" bestFit="1" customWidth="1"/>
    <col min="5" max="5" width="16.85546875" style="1" customWidth="1"/>
    <col min="6" max="6" width="13.42578125" style="30" customWidth="1"/>
    <col min="7" max="43" width="11.140625" style="1" customWidth="1"/>
    <col min="44" max="44" width="12.28515625" style="1" customWidth="1"/>
    <col min="45" max="45" width="11.140625" style="1" customWidth="1"/>
    <col min="46" max="46" width="11.28515625" style="1" customWidth="1"/>
    <col min="47" max="47" width="11.140625" style="1" customWidth="1"/>
    <col min="48" max="48" width="11.42578125" style="1" customWidth="1"/>
    <col min="49" max="16384" width="9.140625" style="1"/>
  </cols>
  <sheetData>
    <row r="1" spans="1:48" x14ac:dyDescent="0.25">
      <c r="A1" s="41" t="s">
        <v>55</v>
      </c>
    </row>
    <row r="2" spans="1:48" ht="12" customHeight="1" x14ac:dyDescent="0.25">
      <c r="A2" s="42" t="s">
        <v>56</v>
      </c>
    </row>
    <row r="3" spans="1:48" x14ac:dyDescent="0.25">
      <c r="A3" s="42"/>
    </row>
    <row r="4" spans="1:48" ht="15.75" thickBot="1" x14ac:dyDescent="0.3">
      <c r="A4" s="41" t="s">
        <v>38</v>
      </c>
    </row>
    <row r="5" spans="1:48" s="6" customFormat="1" ht="63.75" customHeight="1" thickBot="1" x14ac:dyDescent="0.3">
      <c r="A5" s="5"/>
      <c r="B5" s="22"/>
      <c r="C5" s="126" t="s">
        <v>29</v>
      </c>
      <c r="D5" s="127"/>
      <c r="E5" s="128"/>
      <c r="F5" s="31"/>
      <c r="G5" s="146" t="s">
        <v>30</v>
      </c>
      <c r="H5" s="147"/>
      <c r="I5" s="147"/>
      <c r="J5" s="147"/>
      <c r="K5" s="147"/>
      <c r="L5" s="147"/>
      <c r="M5" s="148"/>
      <c r="N5" s="136" t="s">
        <v>31</v>
      </c>
      <c r="O5" s="137"/>
      <c r="P5" s="137"/>
      <c r="Q5" s="137"/>
      <c r="R5" s="137"/>
      <c r="S5" s="137"/>
      <c r="T5" s="138"/>
      <c r="U5" s="146" t="s">
        <v>32</v>
      </c>
      <c r="V5" s="147"/>
      <c r="W5" s="147"/>
      <c r="X5" s="147"/>
      <c r="Y5" s="147"/>
      <c r="Z5" s="147"/>
      <c r="AA5" s="147"/>
      <c r="AB5" s="136" t="s">
        <v>33</v>
      </c>
      <c r="AC5" s="137"/>
      <c r="AD5" s="137"/>
      <c r="AE5" s="137"/>
      <c r="AF5" s="137"/>
      <c r="AG5" s="137"/>
      <c r="AH5" s="139"/>
      <c r="AI5" s="126" t="s">
        <v>34</v>
      </c>
      <c r="AJ5" s="127"/>
      <c r="AK5" s="127"/>
      <c r="AL5" s="127"/>
      <c r="AM5" s="127"/>
      <c r="AN5" s="127"/>
      <c r="AO5" s="128"/>
      <c r="AP5" s="126" t="s">
        <v>35</v>
      </c>
      <c r="AQ5" s="127"/>
      <c r="AR5" s="127"/>
      <c r="AS5" s="127"/>
      <c r="AT5" s="127"/>
      <c r="AU5" s="127"/>
      <c r="AV5" s="128"/>
    </row>
    <row r="6" spans="1:48" s="16" customFormat="1" ht="26.25" x14ac:dyDescent="0.25">
      <c r="A6" s="25"/>
      <c r="B6" s="26"/>
      <c r="C6" s="96" t="s">
        <v>13</v>
      </c>
      <c r="D6" s="97" t="s">
        <v>21</v>
      </c>
      <c r="E6" s="110" t="s">
        <v>27</v>
      </c>
      <c r="F6" s="32"/>
      <c r="G6" s="114" t="s">
        <v>12</v>
      </c>
      <c r="H6" s="113" t="s">
        <v>28</v>
      </c>
      <c r="I6" s="113" t="s">
        <v>39</v>
      </c>
      <c r="J6" s="113" t="s">
        <v>40</v>
      </c>
      <c r="K6" s="113" t="s">
        <v>51</v>
      </c>
      <c r="L6" s="113" t="s">
        <v>53</v>
      </c>
      <c r="M6" s="115" t="s">
        <v>57</v>
      </c>
      <c r="N6" s="114" t="s">
        <v>12</v>
      </c>
      <c r="O6" s="113" t="s">
        <v>28</v>
      </c>
      <c r="P6" s="113" t="s">
        <v>39</v>
      </c>
      <c r="Q6" s="113" t="s">
        <v>40</v>
      </c>
      <c r="R6" s="113" t="s">
        <v>51</v>
      </c>
      <c r="S6" s="113" t="s">
        <v>53</v>
      </c>
      <c r="T6" s="115" t="s">
        <v>57</v>
      </c>
      <c r="U6" s="114" t="s">
        <v>12</v>
      </c>
      <c r="V6" s="113" t="s">
        <v>28</v>
      </c>
      <c r="W6" s="113" t="s">
        <v>39</v>
      </c>
      <c r="X6" s="113" t="s">
        <v>40</v>
      </c>
      <c r="Y6" s="113" t="s">
        <v>51</v>
      </c>
      <c r="Z6" s="113" t="s">
        <v>53</v>
      </c>
      <c r="AA6" s="116" t="s">
        <v>57</v>
      </c>
      <c r="AB6" s="114" t="s">
        <v>12</v>
      </c>
      <c r="AC6" s="113" t="s">
        <v>28</v>
      </c>
      <c r="AD6" s="113" t="s">
        <v>39</v>
      </c>
      <c r="AE6" s="113" t="s">
        <v>40</v>
      </c>
      <c r="AF6" s="113" t="s">
        <v>51</v>
      </c>
      <c r="AG6" s="113" t="s">
        <v>53</v>
      </c>
      <c r="AH6" s="116" t="s">
        <v>57</v>
      </c>
      <c r="AI6" s="114" t="s">
        <v>12</v>
      </c>
      <c r="AJ6" s="113" t="s">
        <v>28</v>
      </c>
      <c r="AK6" s="113" t="s">
        <v>39</v>
      </c>
      <c r="AL6" s="113" t="s">
        <v>40</v>
      </c>
      <c r="AM6" s="113" t="s">
        <v>51</v>
      </c>
      <c r="AN6" s="113" t="s">
        <v>53</v>
      </c>
      <c r="AO6" s="115" t="s">
        <v>57</v>
      </c>
      <c r="AP6" s="114" t="s">
        <v>12</v>
      </c>
      <c r="AQ6" s="113" t="s">
        <v>28</v>
      </c>
      <c r="AR6" s="113" t="s">
        <v>39</v>
      </c>
      <c r="AS6" s="113" t="s">
        <v>40</v>
      </c>
      <c r="AT6" s="113" t="s">
        <v>51</v>
      </c>
      <c r="AU6" s="113" t="s">
        <v>53</v>
      </c>
      <c r="AV6" s="115" t="s">
        <v>57</v>
      </c>
    </row>
    <row r="7" spans="1:48" ht="15.4" customHeight="1" x14ac:dyDescent="0.25">
      <c r="A7" s="7" t="s">
        <v>0</v>
      </c>
      <c r="B7" s="8" t="s">
        <v>1</v>
      </c>
      <c r="C7" s="9">
        <v>274260</v>
      </c>
      <c r="D7" s="2">
        <f>+H7+I7+O7+P7+V7+W7+AC7+AD7+AJ7+AK7+AQ7+AR7+J7+Q7+X7+AE7+AL7+AS7+K7+R7+Y7+AF7+AM7+AT7+L7+S7+Z7+AG7+AN7+AU7+M7+T7+AA7+AH7+AO7+AV7</f>
        <v>24990</v>
      </c>
      <c r="E7" s="157">
        <f>D7/C7</f>
        <v>9.1117917304747317E-2</v>
      </c>
      <c r="F7" s="33"/>
      <c r="G7" s="49"/>
      <c r="H7" s="44">
        <v>0</v>
      </c>
      <c r="I7" s="44">
        <v>0</v>
      </c>
      <c r="J7" s="44">
        <v>0</v>
      </c>
      <c r="K7" s="44">
        <v>0</v>
      </c>
      <c r="L7" s="44">
        <v>0</v>
      </c>
      <c r="M7" s="62">
        <v>0</v>
      </c>
      <c r="N7" s="49"/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62">
        <v>0</v>
      </c>
      <c r="U7" s="49"/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57">
        <v>0</v>
      </c>
      <c r="AB7" s="49"/>
      <c r="AC7" s="44">
        <v>0</v>
      </c>
      <c r="AD7" s="44">
        <v>0</v>
      </c>
      <c r="AE7" s="44">
        <v>0</v>
      </c>
      <c r="AF7" s="44">
        <v>0</v>
      </c>
      <c r="AG7" s="44">
        <v>0</v>
      </c>
      <c r="AH7" s="57">
        <v>0</v>
      </c>
      <c r="AI7" s="49"/>
      <c r="AJ7" s="44">
        <v>0</v>
      </c>
      <c r="AK7" s="44">
        <v>0</v>
      </c>
      <c r="AL7" s="44">
        <v>0</v>
      </c>
      <c r="AM7" s="44">
        <v>0</v>
      </c>
      <c r="AN7" s="44">
        <v>0</v>
      </c>
      <c r="AO7" s="62">
        <v>0</v>
      </c>
      <c r="AP7" s="49">
        <v>274260</v>
      </c>
      <c r="AQ7" s="44">
        <v>0</v>
      </c>
      <c r="AR7" s="72">
        <v>0</v>
      </c>
      <c r="AS7" s="44">
        <v>0</v>
      </c>
      <c r="AT7" s="43">
        <v>24990</v>
      </c>
      <c r="AU7" s="43">
        <v>0</v>
      </c>
      <c r="AV7" s="117">
        <v>0</v>
      </c>
    </row>
    <row r="8" spans="1:48" ht="15.4" customHeight="1" x14ac:dyDescent="0.25">
      <c r="A8" s="7" t="s">
        <v>2</v>
      </c>
      <c r="B8" s="8" t="s">
        <v>3</v>
      </c>
      <c r="C8" s="9">
        <v>99999.999999999985</v>
      </c>
      <c r="D8" s="2">
        <f t="shared" ref="D8:D21" si="0">+H8+I8+O8+P8+V8+W8+AC8+AD8+AJ8+AK8+AQ8+AR8+J8+Q8+X8+AE8+AL8+AS8+K8+R8+Y8+AF8+AM8+AT8+L8+S8+Z8+AG8+AN8+AU8+M8+T8+AA8+AH8+AO8+AV8</f>
        <v>205955.52</v>
      </c>
      <c r="E8" s="40">
        <f t="shared" ref="E8:E21" si="1">D8/C8</f>
        <v>2.0595552000000001</v>
      </c>
      <c r="F8" s="34"/>
      <c r="G8" s="49"/>
      <c r="H8" s="44">
        <v>0</v>
      </c>
      <c r="I8" s="44">
        <v>0</v>
      </c>
      <c r="J8" s="44">
        <v>0</v>
      </c>
      <c r="K8" s="44">
        <v>0</v>
      </c>
      <c r="L8" s="44">
        <v>0</v>
      </c>
      <c r="M8" s="62">
        <v>0</v>
      </c>
      <c r="N8" s="49"/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62">
        <v>0</v>
      </c>
      <c r="U8" s="49"/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57">
        <v>0</v>
      </c>
      <c r="AB8" s="49"/>
      <c r="AC8" s="44">
        <v>0</v>
      </c>
      <c r="AD8" s="44">
        <v>0</v>
      </c>
      <c r="AE8" s="44">
        <v>0</v>
      </c>
      <c r="AF8" s="44">
        <v>0</v>
      </c>
      <c r="AG8" s="44">
        <v>0</v>
      </c>
      <c r="AH8" s="57">
        <v>0</v>
      </c>
      <c r="AI8" s="49"/>
      <c r="AJ8" s="44">
        <v>0</v>
      </c>
      <c r="AK8" s="44">
        <v>0</v>
      </c>
      <c r="AL8" s="44">
        <v>0</v>
      </c>
      <c r="AM8" s="44">
        <v>0</v>
      </c>
      <c r="AN8" s="44">
        <v>0</v>
      </c>
      <c r="AO8" s="62">
        <v>0</v>
      </c>
      <c r="AP8" s="49">
        <v>99999.999999999985</v>
      </c>
      <c r="AQ8" s="44">
        <v>0</v>
      </c>
      <c r="AR8" s="72">
        <v>205955.52</v>
      </c>
      <c r="AS8" s="44">
        <v>0</v>
      </c>
      <c r="AT8" s="43">
        <v>0</v>
      </c>
      <c r="AU8" s="43">
        <v>0</v>
      </c>
      <c r="AV8" s="117">
        <v>0</v>
      </c>
    </row>
    <row r="9" spans="1:48" ht="15.4" customHeight="1" x14ac:dyDescent="0.25">
      <c r="A9" s="7">
        <v>1551</v>
      </c>
      <c r="B9" s="8" t="s">
        <v>4</v>
      </c>
      <c r="C9" s="9">
        <v>2900000</v>
      </c>
      <c r="D9" s="2">
        <f t="shared" si="0"/>
        <v>38824.550000000003</v>
      </c>
      <c r="E9" s="40">
        <f t="shared" si="1"/>
        <v>1.3387775862068966E-2</v>
      </c>
      <c r="F9" s="34"/>
      <c r="G9" s="49"/>
      <c r="H9" s="44">
        <v>0</v>
      </c>
      <c r="I9" s="44">
        <v>0</v>
      </c>
      <c r="J9" s="44">
        <v>0</v>
      </c>
      <c r="K9" s="44">
        <v>0</v>
      </c>
      <c r="L9" s="44">
        <v>0</v>
      </c>
      <c r="M9" s="62">
        <v>0</v>
      </c>
      <c r="N9" s="49"/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62">
        <v>0</v>
      </c>
      <c r="U9" s="49"/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57">
        <v>0</v>
      </c>
      <c r="AB9" s="49"/>
      <c r="AC9" s="44">
        <v>0</v>
      </c>
      <c r="AD9" s="44">
        <v>0</v>
      </c>
      <c r="AE9" s="44">
        <v>0</v>
      </c>
      <c r="AF9" s="44">
        <v>0</v>
      </c>
      <c r="AG9" s="44">
        <v>0</v>
      </c>
      <c r="AH9" s="57">
        <v>0</v>
      </c>
      <c r="AI9" s="49"/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62">
        <v>0</v>
      </c>
      <c r="AP9" s="49">
        <v>2900000</v>
      </c>
      <c r="AQ9" s="44">
        <v>0</v>
      </c>
      <c r="AR9" s="72">
        <v>0</v>
      </c>
      <c r="AS9" s="44">
        <v>0</v>
      </c>
      <c r="AT9" s="43">
        <v>0</v>
      </c>
      <c r="AU9" s="43">
        <v>4599.3999999999996</v>
      </c>
      <c r="AV9" s="117">
        <v>34225.15</v>
      </c>
    </row>
    <row r="10" spans="1:48" ht="15.4" customHeight="1" x14ac:dyDescent="0.25">
      <c r="A10" s="7" t="s">
        <v>5</v>
      </c>
      <c r="B10" s="8" t="s">
        <v>26</v>
      </c>
      <c r="C10" s="9">
        <v>114000</v>
      </c>
      <c r="D10" s="2">
        <f t="shared" si="0"/>
        <v>38439.15</v>
      </c>
      <c r="E10" s="40">
        <f t="shared" si="1"/>
        <v>0.33718552631578946</v>
      </c>
      <c r="F10" s="34"/>
      <c r="G10" s="49"/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62">
        <v>0</v>
      </c>
      <c r="N10" s="49"/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62">
        <v>0</v>
      </c>
      <c r="U10" s="49"/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57">
        <v>0</v>
      </c>
      <c r="AB10" s="49"/>
      <c r="AC10" s="44">
        <v>0</v>
      </c>
      <c r="AD10" s="44">
        <v>0</v>
      </c>
      <c r="AE10" s="44">
        <v>0</v>
      </c>
      <c r="AF10" s="44">
        <v>0</v>
      </c>
      <c r="AG10" s="44">
        <v>0</v>
      </c>
      <c r="AH10" s="57">
        <v>0</v>
      </c>
      <c r="AI10" s="49"/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62">
        <v>0</v>
      </c>
      <c r="AP10" s="49">
        <v>114000</v>
      </c>
      <c r="AQ10" s="44">
        <v>0</v>
      </c>
      <c r="AR10" s="72">
        <v>0</v>
      </c>
      <c r="AS10" s="44">
        <v>0</v>
      </c>
      <c r="AT10" s="43">
        <v>10870.2</v>
      </c>
      <c r="AU10" s="43">
        <v>19520</v>
      </c>
      <c r="AV10" s="117">
        <v>8048.95</v>
      </c>
    </row>
    <row r="11" spans="1:48" ht="15.4" customHeight="1" x14ac:dyDescent="0.25">
      <c r="A11" s="11"/>
      <c r="B11" s="12" t="s">
        <v>14</v>
      </c>
      <c r="C11" s="4">
        <f>SUM(C7:C10)</f>
        <v>3388260</v>
      </c>
      <c r="D11" s="3">
        <f t="shared" si="0"/>
        <v>308209.21999999997</v>
      </c>
      <c r="E11" s="39">
        <f t="shared" si="1"/>
        <v>9.0963863457940053E-2</v>
      </c>
      <c r="F11" s="34"/>
      <c r="G11" s="50">
        <f t="shared" ref="G11:AP11" si="2">SUM(G7:G10)</f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63">
        <v>0</v>
      </c>
      <c r="N11" s="50">
        <f t="shared" si="2"/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63">
        <v>0</v>
      </c>
      <c r="U11" s="50">
        <f t="shared" si="2"/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58">
        <v>0</v>
      </c>
      <c r="AB11" s="50">
        <f t="shared" si="2"/>
        <v>0</v>
      </c>
      <c r="AC11" s="45">
        <v>0</v>
      </c>
      <c r="AD11" s="45">
        <v>0</v>
      </c>
      <c r="AE11" s="45">
        <v>0</v>
      </c>
      <c r="AF11" s="45">
        <v>0</v>
      </c>
      <c r="AG11" s="45">
        <v>0</v>
      </c>
      <c r="AH11" s="58">
        <v>0</v>
      </c>
      <c r="AI11" s="50">
        <f t="shared" si="2"/>
        <v>0</v>
      </c>
      <c r="AJ11" s="45">
        <v>0</v>
      </c>
      <c r="AK11" s="45">
        <v>0</v>
      </c>
      <c r="AL11" s="45">
        <v>0</v>
      </c>
      <c r="AM11" s="45">
        <v>0</v>
      </c>
      <c r="AN11" s="45">
        <v>0</v>
      </c>
      <c r="AO11" s="63">
        <v>0</v>
      </c>
      <c r="AP11" s="50">
        <f t="shared" si="2"/>
        <v>3388260</v>
      </c>
      <c r="AQ11" s="45">
        <v>0</v>
      </c>
      <c r="AR11" s="45">
        <v>205955.52</v>
      </c>
      <c r="AS11" s="45">
        <v>0</v>
      </c>
      <c r="AT11" s="45">
        <v>35860.199999999997</v>
      </c>
      <c r="AU11" s="45">
        <v>24119.4</v>
      </c>
      <c r="AV11" s="155">
        <v>42274.1</v>
      </c>
    </row>
    <row r="12" spans="1:48" ht="15.4" customHeight="1" x14ac:dyDescent="0.25">
      <c r="A12" s="11"/>
      <c r="B12" s="12" t="s">
        <v>15</v>
      </c>
      <c r="C12" s="4">
        <v>10000</v>
      </c>
      <c r="D12" s="3">
        <f t="shared" si="0"/>
        <v>37.33</v>
      </c>
      <c r="E12" s="39">
        <f t="shared" si="1"/>
        <v>3.7329999999999998E-3</v>
      </c>
      <c r="F12" s="34"/>
      <c r="G12" s="52"/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64">
        <v>0</v>
      </c>
      <c r="N12" s="52"/>
      <c r="O12" s="46">
        <v>0</v>
      </c>
      <c r="P12" s="46">
        <v>0</v>
      </c>
      <c r="Q12" s="46">
        <v>0</v>
      </c>
      <c r="R12" s="46">
        <v>0</v>
      </c>
      <c r="S12" s="46">
        <v>0</v>
      </c>
      <c r="T12" s="64">
        <v>0</v>
      </c>
      <c r="U12" s="52"/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59">
        <v>0</v>
      </c>
      <c r="AB12" s="52"/>
      <c r="AC12" s="46">
        <v>0</v>
      </c>
      <c r="AD12" s="46">
        <v>0</v>
      </c>
      <c r="AE12" s="46">
        <v>0</v>
      </c>
      <c r="AF12" s="46">
        <v>0</v>
      </c>
      <c r="AG12" s="46">
        <v>0</v>
      </c>
      <c r="AH12" s="59">
        <v>0</v>
      </c>
      <c r="AI12" s="52"/>
      <c r="AJ12" s="46">
        <v>0</v>
      </c>
      <c r="AK12" s="46">
        <v>0</v>
      </c>
      <c r="AL12" s="46">
        <v>0</v>
      </c>
      <c r="AM12" s="46">
        <v>0</v>
      </c>
      <c r="AN12" s="46">
        <v>0</v>
      </c>
      <c r="AO12" s="64">
        <v>0</v>
      </c>
      <c r="AP12" s="52">
        <v>10000</v>
      </c>
      <c r="AQ12" s="46">
        <v>0</v>
      </c>
      <c r="AR12" s="67">
        <v>0</v>
      </c>
      <c r="AS12" s="46">
        <v>0</v>
      </c>
      <c r="AT12" s="118">
        <v>37.33</v>
      </c>
      <c r="AU12" s="118">
        <v>0</v>
      </c>
      <c r="AV12" s="155">
        <v>0</v>
      </c>
    </row>
    <row r="13" spans="1:48" ht="15.4" customHeight="1" x14ac:dyDescent="0.25">
      <c r="A13" s="7" t="s">
        <v>6</v>
      </c>
      <c r="B13" s="8" t="s">
        <v>7</v>
      </c>
      <c r="C13" s="9">
        <v>17751352</v>
      </c>
      <c r="D13" s="2">
        <f t="shared" si="0"/>
        <v>9394819.2200000007</v>
      </c>
      <c r="E13" s="40">
        <f t="shared" si="1"/>
        <v>0.52924527776813846</v>
      </c>
      <c r="F13" s="34"/>
      <c r="G13" s="49">
        <v>9986541</v>
      </c>
      <c r="H13" s="44">
        <v>751931.47999999986</v>
      </c>
      <c r="I13" s="44">
        <v>734536.51999999967</v>
      </c>
      <c r="J13" s="44">
        <v>771640.69000000018</v>
      </c>
      <c r="K13" s="44">
        <v>985144.03999999969</v>
      </c>
      <c r="L13" s="44">
        <v>815384.70000000019</v>
      </c>
      <c r="M13" s="62">
        <v>857995.96</v>
      </c>
      <c r="N13" s="49">
        <v>1008000</v>
      </c>
      <c r="O13" s="44">
        <v>83169.649999999994</v>
      </c>
      <c r="P13" s="44">
        <v>84879.139999999985</v>
      </c>
      <c r="Q13" s="44">
        <v>83677.419999999984</v>
      </c>
      <c r="R13" s="44">
        <v>86666.94</v>
      </c>
      <c r="S13" s="44">
        <v>87163.95</v>
      </c>
      <c r="T13" s="62">
        <v>94195.77</v>
      </c>
      <c r="U13" s="49">
        <v>649000</v>
      </c>
      <c r="V13" s="44">
        <v>71155.040000000008</v>
      </c>
      <c r="W13" s="44">
        <v>74038.759999999995</v>
      </c>
      <c r="X13" s="44">
        <v>71568.800000000003</v>
      </c>
      <c r="Y13" s="44">
        <v>83936.290000000008</v>
      </c>
      <c r="Z13" s="44">
        <v>81505.14</v>
      </c>
      <c r="AA13" s="57">
        <v>83569.12999999999</v>
      </c>
      <c r="AB13" s="49"/>
      <c r="AC13" s="44">
        <v>0</v>
      </c>
      <c r="AD13" s="44">
        <v>0</v>
      </c>
      <c r="AE13" s="44">
        <v>0</v>
      </c>
      <c r="AF13" s="44">
        <v>0</v>
      </c>
      <c r="AG13" s="44">
        <v>0</v>
      </c>
      <c r="AH13" s="57">
        <v>0</v>
      </c>
      <c r="AI13" s="49">
        <v>6107811</v>
      </c>
      <c r="AJ13" s="44">
        <v>0</v>
      </c>
      <c r="AK13" s="44">
        <v>0</v>
      </c>
      <c r="AL13" s="44">
        <v>0</v>
      </c>
      <c r="AM13" s="44">
        <v>0</v>
      </c>
      <c r="AN13" s="44">
        <v>0</v>
      </c>
      <c r="AO13" s="62">
        <v>0</v>
      </c>
      <c r="AP13" s="49">
        <v>0</v>
      </c>
      <c r="AQ13" s="44">
        <v>550333.07999999984</v>
      </c>
      <c r="AR13" s="72">
        <v>559310.41999999993</v>
      </c>
      <c r="AS13" s="44">
        <v>572930.12</v>
      </c>
      <c r="AT13" s="43">
        <v>576271.64000000013</v>
      </c>
      <c r="AU13" s="43">
        <v>626664.72</v>
      </c>
      <c r="AV13" s="117">
        <v>607149.82000000007</v>
      </c>
    </row>
    <row r="14" spans="1:48" ht="15.4" customHeight="1" x14ac:dyDescent="0.25">
      <c r="A14" s="7" t="s">
        <v>8</v>
      </c>
      <c r="B14" s="8" t="s">
        <v>9</v>
      </c>
      <c r="C14" s="9">
        <v>8514933</v>
      </c>
      <c r="D14" s="2">
        <f t="shared" si="0"/>
        <v>3656901.8299999996</v>
      </c>
      <c r="E14" s="40">
        <f t="shared" si="1"/>
        <v>0.42946924303456052</v>
      </c>
      <c r="F14" s="34"/>
      <c r="G14" s="49"/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62">
        <v>0</v>
      </c>
      <c r="N14" s="49"/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62">
        <v>0</v>
      </c>
      <c r="U14" s="49"/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57">
        <v>0</v>
      </c>
      <c r="AB14" s="49"/>
      <c r="AC14" s="44">
        <v>0</v>
      </c>
      <c r="AD14" s="44">
        <v>0</v>
      </c>
      <c r="AE14" s="44">
        <v>0</v>
      </c>
      <c r="AF14" s="44">
        <v>0</v>
      </c>
      <c r="AG14" s="44">
        <v>0</v>
      </c>
      <c r="AH14" s="57">
        <v>0</v>
      </c>
      <c r="AI14" s="49">
        <v>8514933</v>
      </c>
      <c r="AJ14" s="44">
        <v>544843.47000000009</v>
      </c>
      <c r="AK14" s="44">
        <v>564265.42000000004</v>
      </c>
      <c r="AL14" s="44">
        <v>541833.39999999991</v>
      </c>
      <c r="AM14" s="44">
        <v>576841.81999999995</v>
      </c>
      <c r="AN14" s="44">
        <v>712494.23</v>
      </c>
      <c r="AO14" s="62">
        <v>716525.86999999976</v>
      </c>
      <c r="AP14" s="49"/>
      <c r="AQ14" s="44">
        <v>0</v>
      </c>
      <c r="AR14" s="72">
        <v>0</v>
      </c>
      <c r="AS14" s="44">
        <v>0</v>
      </c>
      <c r="AT14" s="43">
        <v>0</v>
      </c>
      <c r="AU14" s="43">
        <v>97.62</v>
      </c>
      <c r="AV14" s="117">
        <v>0</v>
      </c>
    </row>
    <row r="15" spans="1:48" ht="15.4" customHeight="1" x14ac:dyDescent="0.25">
      <c r="A15" s="7" t="s">
        <v>10</v>
      </c>
      <c r="B15" s="8" t="s">
        <v>11</v>
      </c>
      <c r="C15" s="9">
        <v>9262587.9999999963</v>
      </c>
      <c r="D15" s="2">
        <f t="shared" si="0"/>
        <v>4502461.1400000006</v>
      </c>
      <c r="E15" s="40">
        <f t="shared" si="1"/>
        <v>0.48609105144264242</v>
      </c>
      <c r="F15" s="34"/>
      <c r="G15" s="53">
        <v>3378889</v>
      </c>
      <c r="H15" s="47">
        <v>254369.31000000029</v>
      </c>
      <c r="I15" s="47">
        <v>245855.99000000031</v>
      </c>
      <c r="J15" s="47">
        <v>258532.26999999979</v>
      </c>
      <c r="K15" s="47">
        <v>331273.21999999991</v>
      </c>
      <c r="L15" s="47">
        <v>274404.04000000039</v>
      </c>
      <c r="M15" s="65">
        <v>288275.16000000032</v>
      </c>
      <c r="N15" s="53">
        <v>352136</v>
      </c>
      <c r="O15" s="47">
        <v>28070.75</v>
      </c>
      <c r="P15" s="47">
        <v>29017.23</v>
      </c>
      <c r="Q15" s="47">
        <v>28547.41</v>
      </c>
      <c r="R15" s="47">
        <v>29946.420000000009</v>
      </c>
      <c r="S15" s="47">
        <v>29933.070000000011</v>
      </c>
      <c r="T15" s="65">
        <v>33078.65</v>
      </c>
      <c r="U15" s="53">
        <v>230080</v>
      </c>
      <c r="V15" s="47">
        <v>24300.91</v>
      </c>
      <c r="W15" s="47">
        <v>25139.669999999991</v>
      </c>
      <c r="X15" s="47">
        <v>24366.489999999991</v>
      </c>
      <c r="Y15" s="47">
        <v>28853.81</v>
      </c>
      <c r="Z15" s="47">
        <v>27548.74</v>
      </c>
      <c r="AA15" s="60">
        <v>28537.94000000001</v>
      </c>
      <c r="AB15" s="53">
        <v>45250</v>
      </c>
      <c r="AC15" s="47">
        <v>1044.42</v>
      </c>
      <c r="AD15" s="47">
        <v>101.4</v>
      </c>
      <c r="AE15" s="47">
        <v>0</v>
      </c>
      <c r="AF15" s="47">
        <v>321.10000000000002</v>
      </c>
      <c r="AG15" s="47">
        <v>3951.22</v>
      </c>
      <c r="AH15" s="60">
        <v>26127.400000000009</v>
      </c>
      <c r="AI15" s="53">
        <v>5256232.9999999991</v>
      </c>
      <c r="AJ15" s="47">
        <v>385322.78999999992</v>
      </c>
      <c r="AK15" s="47">
        <v>389188.21999999991</v>
      </c>
      <c r="AL15" s="47">
        <v>385290.35000000009</v>
      </c>
      <c r="AM15" s="47">
        <v>402453.72000000038</v>
      </c>
      <c r="AN15" s="47">
        <v>461112.75999999989</v>
      </c>
      <c r="AO15" s="65">
        <v>457496.67999999988</v>
      </c>
      <c r="AP15" s="53">
        <v>0</v>
      </c>
      <c r="AQ15" s="47">
        <v>0</v>
      </c>
      <c r="AR15" s="72">
        <v>0</v>
      </c>
      <c r="AS15" s="47">
        <v>0</v>
      </c>
      <c r="AT15" s="43">
        <v>0</v>
      </c>
      <c r="AU15" s="43">
        <v>0</v>
      </c>
      <c r="AV15" s="117">
        <v>0</v>
      </c>
    </row>
    <row r="16" spans="1:48" ht="38.25" customHeight="1" x14ac:dyDescent="0.25">
      <c r="A16" s="13" t="s">
        <v>16</v>
      </c>
      <c r="B16" s="8" t="s">
        <v>17</v>
      </c>
      <c r="C16" s="9">
        <v>1079927</v>
      </c>
      <c r="D16" s="2">
        <f t="shared" si="0"/>
        <v>800729.90999999992</v>
      </c>
      <c r="E16" s="40">
        <f t="shared" si="1"/>
        <v>0.74146670098997425</v>
      </c>
      <c r="F16" s="34"/>
      <c r="G16" s="53">
        <v>8000</v>
      </c>
      <c r="H16" s="47">
        <v>554.28</v>
      </c>
      <c r="I16" s="47">
        <v>1820</v>
      </c>
      <c r="J16" s="47">
        <v>979.9</v>
      </c>
      <c r="K16" s="47">
        <v>1490</v>
      </c>
      <c r="L16" s="47">
        <v>867.08</v>
      </c>
      <c r="M16" s="65">
        <v>602</v>
      </c>
      <c r="N16" s="53">
        <v>41250</v>
      </c>
      <c r="O16" s="47">
        <v>624.53</v>
      </c>
      <c r="P16" s="47">
        <v>1308</v>
      </c>
      <c r="Q16" s="47">
        <v>1426.42</v>
      </c>
      <c r="R16" s="47">
        <v>1932</v>
      </c>
      <c r="S16" s="47">
        <v>2010.24</v>
      </c>
      <c r="T16" s="65">
        <v>3496.17</v>
      </c>
      <c r="U16" s="53">
        <v>37090</v>
      </c>
      <c r="V16" s="47">
        <v>197.48</v>
      </c>
      <c r="W16" s="47">
        <v>139.55000000000001</v>
      </c>
      <c r="X16" s="47">
        <v>720</v>
      </c>
      <c r="Y16" s="47">
        <v>1500</v>
      </c>
      <c r="Z16" s="47">
        <v>28.15</v>
      </c>
      <c r="AA16" s="60">
        <v>804</v>
      </c>
      <c r="AB16" s="53">
        <v>133875</v>
      </c>
      <c r="AC16" s="47">
        <v>3090</v>
      </c>
      <c r="AD16" s="47">
        <v>300</v>
      </c>
      <c r="AE16" s="47">
        <v>0</v>
      </c>
      <c r="AF16" s="47">
        <v>950</v>
      </c>
      <c r="AG16" s="47">
        <v>11690</v>
      </c>
      <c r="AH16" s="60">
        <v>77300</v>
      </c>
      <c r="AI16" s="53">
        <v>859711.99999999988</v>
      </c>
      <c r="AJ16" s="47">
        <v>32011.71</v>
      </c>
      <c r="AK16" s="47">
        <v>98971.72</v>
      </c>
      <c r="AL16" s="47">
        <v>44895.549999999996</v>
      </c>
      <c r="AM16" s="47">
        <v>67968.25</v>
      </c>
      <c r="AN16" s="47">
        <v>243457.28</v>
      </c>
      <c r="AO16" s="65">
        <v>198917.93</v>
      </c>
      <c r="AP16" s="53">
        <v>0</v>
      </c>
      <c r="AQ16" s="47">
        <v>0</v>
      </c>
      <c r="AR16" s="72">
        <v>0</v>
      </c>
      <c r="AS16" s="47">
        <v>0</v>
      </c>
      <c r="AT16" s="43">
        <v>0</v>
      </c>
      <c r="AU16" s="43">
        <v>677.67000000000007</v>
      </c>
      <c r="AV16" s="117">
        <v>0</v>
      </c>
    </row>
    <row r="17" spans="1:48" ht="38.25" customHeight="1" x14ac:dyDescent="0.25">
      <c r="A17" s="129" t="s">
        <v>18</v>
      </c>
      <c r="B17" s="130"/>
      <c r="C17" s="14">
        <f>C13+C14+C15+C16</f>
        <v>36608800</v>
      </c>
      <c r="D17" s="2">
        <f t="shared" si="0"/>
        <v>18354912.100000001</v>
      </c>
      <c r="E17" s="111">
        <f t="shared" si="1"/>
        <v>0.50137978027141017</v>
      </c>
      <c r="F17" s="35"/>
      <c r="G17" s="54">
        <f t="shared" ref="G17:AP17" si="3">G13+G14+G15+G16</f>
        <v>13373430</v>
      </c>
      <c r="H17" s="48">
        <v>1006855.0700000002</v>
      </c>
      <c r="I17" s="48">
        <v>982212.51</v>
      </c>
      <c r="J17" s="48">
        <v>1031152.86</v>
      </c>
      <c r="K17" s="48">
        <v>1317907.2599999995</v>
      </c>
      <c r="L17" s="48">
        <v>1090655.8200000008</v>
      </c>
      <c r="M17" s="66">
        <v>1146873.1200000003</v>
      </c>
      <c r="N17" s="54">
        <f t="shared" si="3"/>
        <v>1401386</v>
      </c>
      <c r="O17" s="48">
        <v>111864.93</v>
      </c>
      <c r="P17" s="48">
        <v>115204.36999999998</v>
      </c>
      <c r="Q17" s="48">
        <v>113651.24999999999</v>
      </c>
      <c r="R17" s="48">
        <v>118545.36000000002</v>
      </c>
      <c r="S17" s="48">
        <v>119107.26000000001</v>
      </c>
      <c r="T17" s="66">
        <v>130770.59000000001</v>
      </c>
      <c r="U17" s="54">
        <f t="shared" si="3"/>
        <v>916170</v>
      </c>
      <c r="V17" s="48">
        <v>95653.430000000008</v>
      </c>
      <c r="W17" s="48">
        <v>99317.98</v>
      </c>
      <c r="X17" s="48">
        <v>96655.29</v>
      </c>
      <c r="Y17" s="48">
        <v>114290.1</v>
      </c>
      <c r="Z17" s="48">
        <v>109082.03</v>
      </c>
      <c r="AA17" s="61">
        <v>112911.07</v>
      </c>
      <c r="AB17" s="54">
        <f t="shared" si="3"/>
        <v>179125</v>
      </c>
      <c r="AC17" s="48">
        <v>4134.42</v>
      </c>
      <c r="AD17" s="48">
        <v>401.4</v>
      </c>
      <c r="AE17" s="48">
        <v>0</v>
      </c>
      <c r="AF17" s="48">
        <v>1271.0999999999999</v>
      </c>
      <c r="AG17" s="48">
        <v>15641.22</v>
      </c>
      <c r="AH17" s="61">
        <v>103427.40000000001</v>
      </c>
      <c r="AI17" s="54">
        <f t="shared" si="3"/>
        <v>20738689</v>
      </c>
      <c r="AJ17" s="48">
        <v>962177.97</v>
      </c>
      <c r="AK17" s="48">
        <v>1052425.3599999999</v>
      </c>
      <c r="AL17" s="48">
        <v>972019.3</v>
      </c>
      <c r="AM17" s="48">
        <v>1047263.7900000003</v>
      </c>
      <c r="AN17" s="48">
        <v>1417064.2699999998</v>
      </c>
      <c r="AO17" s="66">
        <v>1372940.4799999995</v>
      </c>
      <c r="AP17" s="54">
        <f t="shared" si="3"/>
        <v>0</v>
      </c>
      <c r="AQ17" s="48">
        <v>550333.07999999984</v>
      </c>
      <c r="AR17" s="48">
        <v>559310.41999999993</v>
      </c>
      <c r="AS17" s="48">
        <v>572930.12</v>
      </c>
      <c r="AT17" s="48">
        <v>576271.64000000013</v>
      </c>
      <c r="AU17" s="48">
        <v>627440.01</v>
      </c>
      <c r="AV17" s="117">
        <v>607149.82000000007</v>
      </c>
    </row>
    <row r="18" spans="1:48" ht="38.25" customHeight="1" x14ac:dyDescent="0.25">
      <c r="A18" s="131" t="s">
        <v>19</v>
      </c>
      <c r="B18" s="132"/>
      <c r="C18" s="14">
        <v>215000</v>
      </c>
      <c r="D18" s="2">
        <f t="shared" si="0"/>
        <v>30482.92</v>
      </c>
      <c r="E18" s="111">
        <f t="shared" si="1"/>
        <v>0.14178102325581393</v>
      </c>
      <c r="F18" s="35"/>
      <c r="G18" s="54"/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66">
        <v>0</v>
      </c>
      <c r="N18" s="54"/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66">
        <v>0</v>
      </c>
      <c r="U18" s="54">
        <v>215000</v>
      </c>
      <c r="V18" s="48">
        <v>0</v>
      </c>
      <c r="W18" s="48">
        <v>3796.639999999999</v>
      </c>
      <c r="X18" s="48">
        <v>0</v>
      </c>
      <c r="Y18" s="48">
        <v>15296.36</v>
      </c>
      <c r="Z18" s="48">
        <v>11389.92</v>
      </c>
      <c r="AA18" s="61">
        <v>0</v>
      </c>
      <c r="AB18" s="54"/>
      <c r="AC18" s="48">
        <v>0</v>
      </c>
      <c r="AD18" s="48">
        <v>0</v>
      </c>
      <c r="AE18" s="48">
        <v>0</v>
      </c>
      <c r="AF18" s="48">
        <v>0</v>
      </c>
      <c r="AG18" s="48">
        <v>0</v>
      </c>
      <c r="AH18" s="61">
        <v>0</v>
      </c>
      <c r="AI18" s="54"/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66">
        <v>0</v>
      </c>
      <c r="AP18" s="54"/>
      <c r="AQ18" s="48">
        <v>0</v>
      </c>
      <c r="AR18" s="72">
        <v>0</v>
      </c>
      <c r="AS18" s="48">
        <v>0</v>
      </c>
      <c r="AT18" s="43">
        <v>0</v>
      </c>
      <c r="AU18" s="43">
        <v>0</v>
      </c>
      <c r="AV18" s="117">
        <v>0</v>
      </c>
    </row>
    <row r="19" spans="1:48" ht="38.25" customHeight="1" x14ac:dyDescent="0.25">
      <c r="A19" s="140" t="s">
        <v>20</v>
      </c>
      <c r="B19" s="141"/>
      <c r="C19" s="14">
        <v>18004702</v>
      </c>
      <c r="D19" s="2">
        <f t="shared" si="0"/>
        <v>9027442.7799999993</v>
      </c>
      <c r="E19" s="111">
        <f t="shared" si="1"/>
        <v>0.50139362373228946</v>
      </c>
      <c r="F19" s="35"/>
      <c r="G19" s="54">
        <v>350000</v>
      </c>
      <c r="H19" s="48">
        <v>11591.819999999998</v>
      </c>
      <c r="I19" s="48">
        <v>34931.39</v>
      </c>
      <c r="J19" s="48">
        <v>32880.099999999991</v>
      </c>
      <c r="K19" s="48">
        <v>37180.69</v>
      </c>
      <c r="L19" s="48">
        <v>29845.959999999995</v>
      </c>
      <c r="M19" s="66">
        <v>33937.14</v>
      </c>
      <c r="N19" s="54">
        <v>1921780</v>
      </c>
      <c r="O19" s="48">
        <v>86876.709999999992</v>
      </c>
      <c r="P19" s="48">
        <v>109495.91999999998</v>
      </c>
      <c r="Q19" s="48">
        <v>77681.859999999986</v>
      </c>
      <c r="R19" s="48">
        <v>88214.98000000001</v>
      </c>
      <c r="S19" s="48">
        <v>123262.58</v>
      </c>
      <c r="T19" s="66">
        <v>178811.99</v>
      </c>
      <c r="U19" s="54">
        <v>1874720</v>
      </c>
      <c r="V19" s="48">
        <v>88569.719999999972</v>
      </c>
      <c r="W19" s="48">
        <v>87042.51999999999</v>
      </c>
      <c r="X19" s="48">
        <v>125158.40000000002</v>
      </c>
      <c r="Y19" s="48">
        <v>266735.69</v>
      </c>
      <c r="Z19" s="48">
        <v>418087.99000000005</v>
      </c>
      <c r="AA19" s="61">
        <v>250445.35</v>
      </c>
      <c r="AB19" s="54">
        <v>514883</v>
      </c>
      <c r="AC19" s="48">
        <v>2585.33</v>
      </c>
      <c r="AD19" s="48">
        <v>8030.23</v>
      </c>
      <c r="AE19" s="48">
        <v>0</v>
      </c>
      <c r="AF19" s="48">
        <v>13728.390000000001</v>
      </c>
      <c r="AG19" s="48">
        <v>164165.66999999998</v>
      </c>
      <c r="AH19" s="61">
        <v>119768.37000000004</v>
      </c>
      <c r="AI19" s="54">
        <v>4063237</v>
      </c>
      <c r="AJ19" s="48">
        <v>176225.28000000003</v>
      </c>
      <c r="AK19" s="48">
        <v>325944.35999999993</v>
      </c>
      <c r="AL19" s="48">
        <v>391610.35</v>
      </c>
      <c r="AM19" s="48">
        <v>451112.25999999989</v>
      </c>
      <c r="AN19" s="48">
        <v>469800.18000000011</v>
      </c>
      <c r="AO19" s="66">
        <v>169170.99999999997</v>
      </c>
      <c r="AP19" s="54">
        <v>9280082</v>
      </c>
      <c r="AQ19" s="48">
        <v>644818.09000000043</v>
      </c>
      <c r="AR19" s="73">
        <v>804039.62000000011</v>
      </c>
      <c r="AS19" s="48">
        <v>1016952.5199999998</v>
      </c>
      <c r="AT19" s="43">
        <v>765171.64000000036</v>
      </c>
      <c r="AU19" s="43">
        <v>716596.93000000052</v>
      </c>
      <c r="AV19" s="117">
        <v>706971.74999999988</v>
      </c>
    </row>
    <row r="20" spans="1:48" ht="15" customHeight="1" x14ac:dyDescent="0.25">
      <c r="A20" s="142" t="s">
        <v>24</v>
      </c>
      <c r="B20" s="143"/>
      <c r="C20" s="17">
        <f>+C12+C17+C18+C19</f>
        <v>54838502</v>
      </c>
      <c r="D20" s="3">
        <f t="shared" si="0"/>
        <v>27412875.130000003</v>
      </c>
      <c r="E20" s="28">
        <f t="shared" si="1"/>
        <v>0.49988373369498684</v>
      </c>
      <c r="F20" s="36"/>
      <c r="G20" s="55">
        <f t="shared" ref="G20" si="4">+G12+G17+G18+G19</f>
        <v>13723430</v>
      </c>
      <c r="H20" s="67">
        <v>1018446.8900000001</v>
      </c>
      <c r="I20" s="67">
        <v>1017143.9</v>
      </c>
      <c r="J20" s="67">
        <v>1064032.96</v>
      </c>
      <c r="K20" s="67">
        <v>1355087.9499999995</v>
      </c>
      <c r="L20" s="67">
        <v>1120501.7800000007</v>
      </c>
      <c r="M20" s="51">
        <v>1180810.2600000002</v>
      </c>
      <c r="N20" s="55">
        <f t="shared" ref="N20:AP20" si="5">+N12+N17+N18+N19</f>
        <v>3323166</v>
      </c>
      <c r="O20" s="67">
        <v>198741.63999999998</v>
      </c>
      <c r="P20" s="67">
        <v>224700.28999999998</v>
      </c>
      <c r="Q20" s="67">
        <v>191333.11</v>
      </c>
      <c r="R20" s="67">
        <v>206760.34000000003</v>
      </c>
      <c r="S20" s="67">
        <v>242369.84000000003</v>
      </c>
      <c r="T20" s="51">
        <v>309582.58</v>
      </c>
      <c r="U20" s="55">
        <f t="shared" si="5"/>
        <v>3005890</v>
      </c>
      <c r="V20" s="67">
        <v>184223.14999999997</v>
      </c>
      <c r="W20" s="67">
        <v>190157.13999999998</v>
      </c>
      <c r="X20" s="67">
        <v>221813.69</v>
      </c>
      <c r="Y20" s="67">
        <v>396322.15</v>
      </c>
      <c r="Z20" s="67">
        <v>538559.94000000006</v>
      </c>
      <c r="AA20" s="70">
        <v>363356.42000000004</v>
      </c>
      <c r="AB20" s="55">
        <f t="shared" si="5"/>
        <v>694008</v>
      </c>
      <c r="AC20" s="67">
        <v>6719.75</v>
      </c>
      <c r="AD20" s="67">
        <v>8431.6299999999992</v>
      </c>
      <c r="AE20" s="67">
        <v>0</v>
      </c>
      <c r="AF20" s="67">
        <v>14999.490000000002</v>
      </c>
      <c r="AG20" s="67">
        <v>179806.88999999998</v>
      </c>
      <c r="AH20" s="70">
        <v>223195.77000000005</v>
      </c>
      <c r="AI20" s="55">
        <f t="shared" si="5"/>
        <v>24801926</v>
      </c>
      <c r="AJ20" s="67">
        <v>1138403.25</v>
      </c>
      <c r="AK20" s="67">
        <v>1378369.7199999997</v>
      </c>
      <c r="AL20" s="67">
        <v>1363629.65</v>
      </c>
      <c r="AM20" s="67">
        <v>1498376.0500000003</v>
      </c>
      <c r="AN20" s="67">
        <v>1886864.45</v>
      </c>
      <c r="AO20" s="51">
        <v>1542111.4799999995</v>
      </c>
      <c r="AP20" s="55">
        <f t="shared" si="5"/>
        <v>9290082</v>
      </c>
      <c r="AQ20" s="67">
        <v>1195151.1700000004</v>
      </c>
      <c r="AR20" s="67">
        <v>1363350.04</v>
      </c>
      <c r="AS20" s="67">
        <v>1589882.6399999997</v>
      </c>
      <c r="AT20" s="67">
        <v>1341480.6100000003</v>
      </c>
      <c r="AU20" s="67">
        <v>1344036.9400000004</v>
      </c>
      <c r="AV20" s="155">
        <v>1314121.5699999998</v>
      </c>
    </row>
    <row r="21" spans="1:48" ht="15.75" thickBot="1" x14ac:dyDescent="0.3">
      <c r="A21" s="144" t="s">
        <v>25</v>
      </c>
      <c r="B21" s="145"/>
      <c r="C21" s="18">
        <f>+C11+C20</f>
        <v>58226762</v>
      </c>
      <c r="D21" s="109">
        <f t="shared" si="0"/>
        <v>27721084.350000001</v>
      </c>
      <c r="E21" s="29">
        <f t="shared" si="1"/>
        <v>0.47608837238794083</v>
      </c>
      <c r="F21" s="36"/>
      <c r="G21" s="56">
        <f t="shared" ref="G21" si="6">+G11+G20</f>
        <v>13723430</v>
      </c>
      <c r="H21" s="68">
        <v>1018446.8900000001</v>
      </c>
      <c r="I21" s="68">
        <v>1017143.9</v>
      </c>
      <c r="J21" s="68">
        <v>1064032.96</v>
      </c>
      <c r="K21" s="68">
        <v>1355087.9499999995</v>
      </c>
      <c r="L21" s="68">
        <v>1120501.7800000007</v>
      </c>
      <c r="M21" s="69">
        <v>1180810.2600000002</v>
      </c>
      <c r="N21" s="56">
        <f t="shared" ref="N21:AP21" si="7">+N11+N20</f>
        <v>3323166</v>
      </c>
      <c r="O21" s="68">
        <v>198741.63999999998</v>
      </c>
      <c r="P21" s="68">
        <v>224700.28999999998</v>
      </c>
      <c r="Q21" s="68">
        <v>191333.11</v>
      </c>
      <c r="R21" s="68">
        <v>206760.34000000003</v>
      </c>
      <c r="S21" s="68">
        <v>242369.84000000003</v>
      </c>
      <c r="T21" s="69">
        <v>309582.58</v>
      </c>
      <c r="U21" s="56">
        <f t="shared" si="7"/>
        <v>3005890</v>
      </c>
      <c r="V21" s="68">
        <v>184223.14999999997</v>
      </c>
      <c r="W21" s="68">
        <v>190157.13999999998</v>
      </c>
      <c r="X21" s="68">
        <v>221813.69</v>
      </c>
      <c r="Y21" s="68">
        <v>396322.15</v>
      </c>
      <c r="Z21" s="68">
        <v>538559.94000000006</v>
      </c>
      <c r="AA21" s="71">
        <v>363356.42000000004</v>
      </c>
      <c r="AB21" s="56">
        <f t="shared" si="7"/>
        <v>694008</v>
      </c>
      <c r="AC21" s="68">
        <v>6719.75</v>
      </c>
      <c r="AD21" s="68">
        <v>8431.6299999999992</v>
      </c>
      <c r="AE21" s="68">
        <v>0</v>
      </c>
      <c r="AF21" s="68">
        <v>14999.490000000002</v>
      </c>
      <c r="AG21" s="68">
        <v>179806.88999999998</v>
      </c>
      <c r="AH21" s="71">
        <v>223195.77000000005</v>
      </c>
      <c r="AI21" s="56">
        <f t="shared" si="7"/>
        <v>24801926</v>
      </c>
      <c r="AJ21" s="68">
        <v>1138403.25</v>
      </c>
      <c r="AK21" s="68">
        <v>1378369.7199999997</v>
      </c>
      <c r="AL21" s="68">
        <v>1363629.65</v>
      </c>
      <c r="AM21" s="68">
        <v>1498376.0500000003</v>
      </c>
      <c r="AN21" s="68">
        <v>1886864.45</v>
      </c>
      <c r="AO21" s="69">
        <v>1542111.4799999995</v>
      </c>
      <c r="AP21" s="56">
        <f t="shared" si="7"/>
        <v>12678342</v>
      </c>
      <c r="AQ21" s="68">
        <v>1195151.1700000004</v>
      </c>
      <c r="AR21" s="68">
        <v>1569305.56</v>
      </c>
      <c r="AS21" s="68">
        <v>1589882.6399999997</v>
      </c>
      <c r="AT21" s="68">
        <v>1377340.8100000003</v>
      </c>
      <c r="AU21" s="68">
        <v>1368156.3400000003</v>
      </c>
      <c r="AV21" s="156">
        <v>1356395.67</v>
      </c>
    </row>
    <row r="22" spans="1:48" x14ac:dyDescent="0.25">
      <c r="C22" s="15"/>
    </row>
    <row r="23" spans="1:48" x14ac:dyDescent="0.25">
      <c r="C23" s="15"/>
      <c r="D23" s="15"/>
      <c r="E23" s="15"/>
    </row>
    <row r="24" spans="1:48" x14ac:dyDescent="0.25">
      <c r="A24" s="24"/>
      <c r="C24" s="15"/>
      <c r="D24" s="15"/>
      <c r="F24" s="119"/>
    </row>
    <row r="25" spans="1:48" ht="15.75" thickBot="1" x14ac:dyDescent="0.3">
      <c r="A25" s="41" t="s">
        <v>37</v>
      </c>
      <c r="C25" s="15"/>
    </row>
    <row r="26" spans="1:48" s="23" customFormat="1" ht="58.5" customHeight="1" x14ac:dyDescent="0.25">
      <c r="A26" s="98"/>
      <c r="B26" s="98"/>
      <c r="C26" s="133" t="s">
        <v>29</v>
      </c>
      <c r="D26" s="134"/>
      <c r="E26" s="135"/>
      <c r="F26" s="37"/>
      <c r="G26" s="133" t="s">
        <v>32</v>
      </c>
      <c r="H26" s="134"/>
      <c r="I26" s="134"/>
      <c r="J26" s="134"/>
      <c r="K26" s="134"/>
      <c r="L26" s="134"/>
      <c r="M26" s="149"/>
      <c r="N26" s="133" t="s">
        <v>34</v>
      </c>
      <c r="O26" s="134"/>
      <c r="P26" s="134"/>
      <c r="Q26" s="134"/>
      <c r="R26" s="134"/>
      <c r="S26" s="134"/>
      <c r="T26" s="149"/>
      <c r="U26" s="133" t="s">
        <v>36</v>
      </c>
      <c r="V26" s="134"/>
      <c r="W26" s="134"/>
      <c r="X26" s="134"/>
      <c r="Y26" s="134"/>
      <c r="Z26" s="134"/>
      <c r="AA26" s="135"/>
    </row>
    <row r="27" spans="1:48" ht="26.25" x14ac:dyDescent="0.25">
      <c r="A27" s="99" t="s">
        <v>22</v>
      </c>
      <c r="B27" s="99" t="s">
        <v>23</v>
      </c>
      <c r="C27" s="19" t="s">
        <v>13</v>
      </c>
      <c r="D27" s="21" t="s">
        <v>21</v>
      </c>
      <c r="E27" s="20" t="s">
        <v>27</v>
      </c>
      <c r="F27" s="32"/>
      <c r="G27" s="19" t="s">
        <v>12</v>
      </c>
      <c r="H27" s="21" t="s">
        <v>28</v>
      </c>
      <c r="I27" s="113" t="s">
        <v>39</v>
      </c>
      <c r="J27" s="113" t="s">
        <v>40</v>
      </c>
      <c r="K27" s="113" t="s">
        <v>51</v>
      </c>
      <c r="L27" s="113" t="s">
        <v>53</v>
      </c>
      <c r="M27" s="116" t="s">
        <v>57</v>
      </c>
      <c r="N27" s="19" t="s">
        <v>12</v>
      </c>
      <c r="O27" s="21" t="s">
        <v>28</v>
      </c>
      <c r="P27" s="113" t="s">
        <v>39</v>
      </c>
      <c r="Q27" s="113" t="s">
        <v>40</v>
      </c>
      <c r="R27" s="113" t="s">
        <v>51</v>
      </c>
      <c r="S27" s="113" t="s">
        <v>53</v>
      </c>
      <c r="T27" s="116" t="s">
        <v>57</v>
      </c>
      <c r="U27" s="19" t="s">
        <v>12</v>
      </c>
      <c r="V27" s="21" t="s">
        <v>28</v>
      </c>
      <c r="W27" s="21" t="s">
        <v>39</v>
      </c>
      <c r="X27" s="113" t="s">
        <v>40</v>
      </c>
      <c r="Y27" s="113" t="s">
        <v>51</v>
      </c>
      <c r="Z27" s="113" t="s">
        <v>53</v>
      </c>
      <c r="AA27" s="115" t="s">
        <v>57</v>
      </c>
    </row>
    <row r="28" spans="1:48" x14ac:dyDescent="0.25">
      <c r="A28" s="100" t="s">
        <v>0</v>
      </c>
      <c r="B28" s="105" t="s">
        <v>1</v>
      </c>
      <c r="C28" s="9">
        <v>377350</v>
      </c>
      <c r="D28" s="80">
        <f>+H28+I28+J28+O28+P28+Q28+V28+W28+X28+K28+R28+Y28+L28+S28+Z28+M28+T28+AA28</f>
        <v>128960.09000000001</v>
      </c>
      <c r="E28" s="27">
        <f>D28/C28</f>
        <v>0.34175192791837822</v>
      </c>
      <c r="F28" s="38"/>
      <c r="G28" s="120"/>
      <c r="H28" s="121">
        <v>0</v>
      </c>
      <c r="I28" s="121">
        <v>0</v>
      </c>
      <c r="J28" s="121">
        <v>0</v>
      </c>
      <c r="K28" s="121">
        <v>0</v>
      </c>
      <c r="L28" s="121">
        <v>0</v>
      </c>
      <c r="M28" s="150">
        <v>0</v>
      </c>
      <c r="N28" s="120"/>
      <c r="O28" s="121">
        <v>0</v>
      </c>
      <c r="P28" s="10">
        <v>0</v>
      </c>
      <c r="Q28" s="10">
        <v>0</v>
      </c>
      <c r="R28" s="10">
        <v>0</v>
      </c>
      <c r="S28" s="10">
        <v>0</v>
      </c>
      <c r="T28" s="152">
        <v>0</v>
      </c>
      <c r="U28" s="154">
        <v>377350</v>
      </c>
      <c r="V28" s="122">
        <v>0</v>
      </c>
      <c r="W28" s="122">
        <v>19281.47</v>
      </c>
      <c r="X28" s="122">
        <v>88529.680000000008</v>
      </c>
      <c r="Y28" s="122">
        <v>21148.94</v>
      </c>
      <c r="Z28" s="122">
        <v>0</v>
      </c>
      <c r="AA28" s="123">
        <v>0</v>
      </c>
    </row>
    <row r="29" spans="1:48" x14ac:dyDescent="0.25">
      <c r="A29" s="100">
        <v>1551</v>
      </c>
      <c r="B29" s="105" t="s">
        <v>4</v>
      </c>
      <c r="C29" s="9">
        <v>245071</v>
      </c>
      <c r="D29" s="80">
        <f t="shared" ref="D29:D35" si="8">+H29+I29+J29+O29+P29+Q29+V29+W29+X29+K29+R29+Y29+L29+S29+Z29+M29+T29+AA29</f>
        <v>193531.31</v>
      </c>
      <c r="E29" s="27">
        <f t="shared" ref="E29:E35" si="9">D29/C29</f>
        <v>0.78969486393738952</v>
      </c>
      <c r="F29" s="38"/>
      <c r="G29" s="120"/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50">
        <v>0</v>
      </c>
      <c r="N29" s="120"/>
      <c r="O29" s="121">
        <v>0</v>
      </c>
      <c r="P29" s="10">
        <v>0</v>
      </c>
      <c r="Q29" s="10">
        <v>0</v>
      </c>
      <c r="R29" s="10">
        <v>0</v>
      </c>
      <c r="S29" s="10">
        <v>0</v>
      </c>
      <c r="T29" s="152">
        <v>0</v>
      </c>
      <c r="U29" s="154">
        <v>245071</v>
      </c>
      <c r="V29" s="122">
        <v>11660.61</v>
      </c>
      <c r="W29" s="122">
        <v>366</v>
      </c>
      <c r="X29" s="122">
        <v>1395</v>
      </c>
      <c r="Y29" s="122">
        <v>119865.63</v>
      </c>
      <c r="Z29" s="122">
        <v>7625</v>
      </c>
      <c r="AA29" s="123">
        <v>52619.07</v>
      </c>
    </row>
    <row r="30" spans="1:48" x14ac:dyDescent="0.25">
      <c r="A30" s="101"/>
      <c r="B30" s="106" t="s">
        <v>14</v>
      </c>
      <c r="C30" s="4">
        <f>SUM(C28:C29)</f>
        <v>622421</v>
      </c>
      <c r="D30" s="3">
        <f t="shared" si="8"/>
        <v>322491.40000000002</v>
      </c>
      <c r="E30" s="39">
        <f t="shared" si="9"/>
        <v>0.51812422781365031</v>
      </c>
      <c r="F30" s="34"/>
      <c r="G30" s="4">
        <f t="shared" ref="G30:N30" si="10">SUM(G28:G29)</f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151">
        <v>0</v>
      </c>
      <c r="N30" s="4">
        <f t="shared" si="10"/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151">
        <v>0</v>
      </c>
      <c r="U30" s="4">
        <f>SUM(U28:U29)</f>
        <v>622421</v>
      </c>
      <c r="V30" s="124">
        <v>11660.61</v>
      </c>
      <c r="W30" s="124">
        <v>19647.47</v>
      </c>
      <c r="X30" s="124">
        <v>89924.680000000008</v>
      </c>
      <c r="Y30" s="124">
        <v>141014.57</v>
      </c>
      <c r="Z30" s="124">
        <v>7625</v>
      </c>
      <c r="AA30" s="125">
        <v>52619.07</v>
      </c>
    </row>
    <row r="31" spans="1:48" x14ac:dyDescent="0.25">
      <c r="A31" s="100" t="s">
        <v>10</v>
      </c>
      <c r="B31" s="105" t="s">
        <v>11</v>
      </c>
      <c r="C31" s="9">
        <v>81368</v>
      </c>
      <c r="D31" s="80">
        <f t="shared" si="8"/>
        <v>32277.72</v>
      </c>
      <c r="E31" s="27">
        <f>D31/C31</f>
        <v>0.39668813292694921</v>
      </c>
      <c r="F31" s="38"/>
      <c r="G31" s="120"/>
      <c r="H31" s="121">
        <v>0</v>
      </c>
      <c r="I31" s="10">
        <v>0</v>
      </c>
      <c r="J31" s="10">
        <v>0</v>
      </c>
      <c r="K31" s="10">
        <v>0</v>
      </c>
      <c r="L31" s="10">
        <v>0</v>
      </c>
      <c r="M31" s="152">
        <v>0</v>
      </c>
      <c r="N31" s="154">
        <v>81368</v>
      </c>
      <c r="O31" s="10">
        <v>0</v>
      </c>
      <c r="P31" s="10">
        <v>4177.4799999999996</v>
      </c>
      <c r="Q31" s="10">
        <v>6693.5</v>
      </c>
      <c r="R31" s="10">
        <v>8167.59</v>
      </c>
      <c r="S31" s="10">
        <v>6405.9299999999994</v>
      </c>
      <c r="T31" s="152">
        <v>6833.2199999999993</v>
      </c>
      <c r="U31" s="154"/>
      <c r="V31" s="122">
        <v>0</v>
      </c>
      <c r="W31" s="122">
        <v>0</v>
      </c>
      <c r="X31" s="122">
        <v>0</v>
      </c>
      <c r="Y31" s="122">
        <v>0</v>
      </c>
      <c r="Z31" s="122">
        <v>0</v>
      </c>
      <c r="AA31" s="123">
        <v>0</v>
      </c>
    </row>
    <row r="32" spans="1:48" ht="38.25" x14ac:dyDescent="0.25">
      <c r="A32" s="102" t="s">
        <v>16</v>
      </c>
      <c r="B32" s="105" t="s">
        <v>17</v>
      </c>
      <c r="C32" s="9">
        <v>240733</v>
      </c>
      <c r="D32" s="80">
        <f t="shared" si="8"/>
        <v>78342.349999999991</v>
      </c>
      <c r="E32" s="27">
        <f t="shared" si="9"/>
        <v>0.32543253313837317</v>
      </c>
      <c r="F32" s="38"/>
      <c r="G32" s="120"/>
      <c r="H32" s="121">
        <v>0</v>
      </c>
      <c r="I32" s="10">
        <v>0</v>
      </c>
      <c r="J32" s="10">
        <v>0</v>
      </c>
      <c r="K32" s="10">
        <v>0</v>
      </c>
      <c r="L32" s="10">
        <v>0</v>
      </c>
      <c r="M32" s="152">
        <v>0</v>
      </c>
      <c r="N32" s="154">
        <v>240733</v>
      </c>
      <c r="O32" s="10">
        <v>0</v>
      </c>
      <c r="P32" s="10">
        <v>12359.4</v>
      </c>
      <c r="Q32" s="10">
        <v>15514.8</v>
      </c>
      <c r="R32" s="10">
        <v>19876</v>
      </c>
      <c r="S32" s="10">
        <v>14664</v>
      </c>
      <c r="T32" s="152">
        <v>15928.15</v>
      </c>
      <c r="U32" s="154"/>
      <c r="V32" s="122">
        <v>0</v>
      </c>
      <c r="W32" s="122">
        <v>0</v>
      </c>
      <c r="X32" s="122">
        <v>0</v>
      </c>
      <c r="Y32" s="122">
        <v>0</v>
      </c>
      <c r="Z32" s="122">
        <v>0</v>
      </c>
      <c r="AA32" s="123">
        <v>0</v>
      </c>
    </row>
    <row r="33" spans="1:28" x14ac:dyDescent="0.25">
      <c r="A33" s="100"/>
      <c r="B33" s="105" t="s">
        <v>20</v>
      </c>
      <c r="C33" s="9">
        <v>562394</v>
      </c>
      <c r="D33" s="80">
        <f t="shared" si="8"/>
        <v>164706.97</v>
      </c>
      <c r="E33" s="40">
        <f t="shared" si="9"/>
        <v>0.29286758037959154</v>
      </c>
      <c r="F33" s="34"/>
      <c r="G33" s="9">
        <v>292011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153">
        <v>59297.49</v>
      </c>
      <c r="N33" s="9">
        <v>141276</v>
      </c>
      <c r="O33" s="2">
        <v>0</v>
      </c>
      <c r="P33" s="2">
        <v>0</v>
      </c>
      <c r="Q33" s="2">
        <v>0</v>
      </c>
      <c r="R33" s="2">
        <v>0</v>
      </c>
      <c r="S33" s="2">
        <v>5119.5600000000004</v>
      </c>
      <c r="T33" s="153">
        <v>8853.94</v>
      </c>
      <c r="U33" s="9">
        <v>129107</v>
      </c>
      <c r="V33" s="122">
        <v>0</v>
      </c>
      <c r="W33" s="122">
        <v>0</v>
      </c>
      <c r="X33" s="122">
        <v>0</v>
      </c>
      <c r="Y33" s="122">
        <v>1950</v>
      </c>
      <c r="Z33" s="122">
        <v>14946.1</v>
      </c>
      <c r="AA33" s="123">
        <v>74539.88</v>
      </c>
    </row>
    <row r="34" spans="1:28" x14ac:dyDescent="0.25">
      <c r="A34" s="103"/>
      <c r="B34" s="107" t="s">
        <v>24</v>
      </c>
      <c r="C34" s="17">
        <f>+C32+C31+C33</f>
        <v>884495</v>
      </c>
      <c r="D34" s="3">
        <f t="shared" si="8"/>
        <v>275327.04000000004</v>
      </c>
      <c r="E34" s="28">
        <f t="shared" si="9"/>
        <v>0.31128162397752396</v>
      </c>
      <c r="F34" s="36"/>
      <c r="G34" s="55">
        <f t="shared" ref="G34" si="11">+G32+G31+G33</f>
        <v>292011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70">
        <v>59297.49</v>
      </c>
      <c r="N34" s="55">
        <f t="shared" ref="H34:U34" si="12">+N32+N31+N33</f>
        <v>463377</v>
      </c>
      <c r="O34" s="67">
        <v>0</v>
      </c>
      <c r="P34" s="67">
        <v>16536.879999999997</v>
      </c>
      <c r="Q34" s="67">
        <v>22208.3</v>
      </c>
      <c r="R34" s="67">
        <v>28043.59</v>
      </c>
      <c r="S34" s="67">
        <v>26189.49</v>
      </c>
      <c r="T34" s="70">
        <v>31615.309999999998</v>
      </c>
      <c r="U34" s="55">
        <f t="shared" si="12"/>
        <v>129107</v>
      </c>
      <c r="V34" s="67">
        <v>0</v>
      </c>
      <c r="W34" s="67">
        <v>0</v>
      </c>
      <c r="X34" s="67">
        <v>0</v>
      </c>
      <c r="Y34" s="67">
        <v>1950</v>
      </c>
      <c r="Z34" s="67">
        <v>14946.1</v>
      </c>
      <c r="AA34" s="51">
        <v>74539.88</v>
      </c>
    </row>
    <row r="35" spans="1:28" s="24" customFormat="1" ht="15.75" thickBot="1" x14ac:dyDescent="0.3">
      <c r="A35" s="104"/>
      <c r="B35" s="108" t="s">
        <v>25</v>
      </c>
      <c r="C35" s="18">
        <f>+C30+C34</f>
        <v>1506916</v>
      </c>
      <c r="D35" s="109">
        <f t="shared" si="8"/>
        <v>597818.43999999994</v>
      </c>
      <c r="E35" s="29">
        <f t="shared" si="9"/>
        <v>0.39671649912802037</v>
      </c>
      <c r="F35" s="36"/>
      <c r="G35" s="56">
        <f>+G30+G34</f>
        <v>292011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71">
        <v>59297.49</v>
      </c>
      <c r="N35" s="56">
        <f t="shared" ref="H35:U35" si="13">+N30+N34</f>
        <v>463377</v>
      </c>
      <c r="O35" s="68">
        <v>0</v>
      </c>
      <c r="P35" s="68">
        <v>16536.879999999997</v>
      </c>
      <c r="Q35" s="68">
        <v>22208.3</v>
      </c>
      <c r="R35" s="68">
        <v>28043.59</v>
      </c>
      <c r="S35" s="68">
        <v>26189.49</v>
      </c>
      <c r="T35" s="71">
        <v>31615.309999999998</v>
      </c>
      <c r="U35" s="56">
        <f t="shared" si="13"/>
        <v>751528</v>
      </c>
      <c r="V35" s="68">
        <v>11660.61</v>
      </c>
      <c r="W35" s="68">
        <v>19647.47</v>
      </c>
      <c r="X35" s="68">
        <v>89924.680000000008</v>
      </c>
      <c r="Y35" s="68">
        <v>142964.57</v>
      </c>
      <c r="Z35" s="68">
        <v>22571.1</v>
      </c>
      <c r="AA35" s="69">
        <v>127158.95000000001</v>
      </c>
    </row>
    <row r="38" spans="1:28" x14ac:dyDescent="0.25">
      <c r="A38" s="24" t="s">
        <v>41</v>
      </c>
      <c r="B38" s="87"/>
      <c r="C38" s="87"/>
      <c r="D38" s="87"/>
      <c r="E38" s="87"/>
    </row>
    <row r="39" spans="1:28" x14ac:dyDescent="0.25">
      <c r="A39" s="90" t="s">
        <v>44</v>
      </c>
      <c r="B39" s="91" t="s">
        <v>47</v>
      </c>
      <c r="C39" s="91" t="s">
        <v>48</v>
      </c>
      <c r="D39" s="91" t="s">
        <v>49</v>
      </c>
      <c r="E39" s="91" t="s">
        <v>50</v>
      </c>
      <c r="F39" s="91" t="s">
        <v>52</v>
      </c>
      <c r="G39" s="91" t="s">
        <v>54</v>
      </c>
      <c r="H39" s="91" t="s">
        <v>58</v>
      </c>
      <c r="I39" s="158" t="s">
        <v>29</v>
      </c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5"/>
    </row>
    <row r="40" spans="1:28" x14ac:dyDescent="0.25">
      <c r="A40" s="86" t="s">
        <v>42</v>
      </c>
      <c r="B40" s="43">
        <f>+C20</f>
        <v>54838502</v>
      </c>
      <c r="C40" s="43">
        <f>+H20+O20+V20+AC20+AJ20+AQ20</f>
        <v>3741685.85</v>
      </c>
      <c r="D40" s="43">
        <f>+I20+P20+W20+AD20+AK20+AR20</f>
        <v>4182152.7199999997</v>
      </c>
      <c r="E40" s="43">
        <f>+J20+Q20+X20+AE20+AL20+AS20</f>
        <v>4430692.0499999989</v>
      </c>
      <c r="F40" s="43">
        <f>+K20+R20+Y20+AF20+AM20+AT20</f>
        <v>4813026.59</v>
      </c>
      <c r="G40" s="43">
        <f>+L20+S20+Z20+AG20+AN20+AU20</f>
        <v>5312139.8400000017</v>
      </c>
      <c r="H40" s="43">
        <f>+M20+T20+AA20+AH20+AO20+AV20</f>
        <v>4933178.08</v>
      </c>
      <c r="I40" s="159">
        <f>+C40+D40+E40+F40+G40+H40</f>
        <v>27412875.130000003</v>
      </c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5"/>
    </row>
    <row r="41" spans="1:28" x14ac:dyDescent="0.25">
      <c r="A41" s="86" t="s">
        <v>43</v>
      </c>
      <c r="B41" s="43">
        <f>+C11</f>
        <v>3388260</v>
      </c>
      <c r="C41" s="43">
        <f>+O11+V11+AC11+AJ11+AQ11</f>
        <v>0</v>
      </c>
      <c r="D41" s="43">
        <f>+P11+W11+AD11+AK11+AR11</f>
        <v>205955.52</v>
      </c>
      <c r="E41" s="43">
        <f>+Q11+X11+AE11+AL11+AS11</f>
        <v>0</v>
      </c>
      <c r="F41" s="43">
        <f>+R11+Y11+AF11+AM11+AT11</f>
        <v>35860.199999999997</v>
      </c>
      <c r="G41" s="43">
        <f>+S11+Z11+AG11+AN11+AU11</f>
        <v>24119.4</v>
      </c>
      <c r="H41" s="43">
        <f>+T11+AA11+AH11+AO11+AV11</f>
        <v>42274.1</v>
      </c>
      <c r="I41" s="159">
        <f t="shared" ref="I41:I52" si="14">+C41+D41+E41+F41+G41+H41</f>
        <v>308209.21999999997</v>
      </c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5"/>
    </row>
    <row r="42" spans="1:28" x14ac:dyDescent="0.25">
      <c r="A42" s="89" t="s">
        <v>29</v>
      </c>
      <c r="B42" s="88">
        <f>SUM(B40:B41)</f>
        <v>58226762</v>
      </c>
      <c r="C42" s="88">
        <f>SUM(C40:C41)</f>
        <v>3741685.85</v>
      </c>
      <c r="D42" s="88">
        <f t="shared" ref="D42:E42" si="15">SUM(D40:D41)</f>
        <v>4388108.2399999993</v>
      </c>
      <c r="E42" s="88">
        <f t="shared" si="15"/>
        <v>4430692.0499999989</v>
      </c>
      <c r="F42" s="88">
        <f t="shared" ref="F42:H42" si="16">SUM(F40:F41)</f>
        <v>4848886.79</v>
      </c>
      <c r="G42" s="88">
        <f t="shared" si="16"/>
        <v>5336259.2400000021</v>
      </c>
      <c r="H42" s="88">
        <f t="shared" si="16"/>
        <v>4975452.18</v>
      </c>
      <c r="I42" s="159">
        <f t="shared" si="14"/>
        <v>27721084.350000001</v>
      </c>
      <c r="J42" s="76"/>
      <c r="K42" s="76"/>
      <c r="L42" s="76"/>
      <c r="M42" s="76"/>
      <c r="N42" s="112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5"/>
    </row>
    <row r="43" spans="1:28" x14ac:dyDescent="0.25">
      <c r="A43" s="86"/>
      <c r="B43" s="86"/>
      <c r="C43" s="86"/>
      <c r="D43" s="43"/>
      <c r="E43" s="86"/>
      <c r="F43" s="86"/>
      <c r="G43" s="86"/>
      <c r="H43" s="86"/>
      <c r="I43" s="159"/>
      <c r="J43" s="77"/>
      <c r="K43" s="77"/>
      <c r="L43" s="77"/>
      <c r="M43" s="77"/>
      <c r="N43" s="77"/>
      <c r="O43" s="77"/>
      <c r="P43" s="77"/>
      <c r="Q43" s="82"/>
      <c r="R43" s="82"/>
      <c r="S43" s="82"/>
      <c r="T43" s="82"/>
      <c r="U43" s="82"/>
      <c r="V43" s="78"/>
      <c r="W43" s="78"/>
      <c r="X43" s="78"/>
      <c r="Y43" s="78"/>
      <c r="Z43" s="78"/>
      <c r="AA43" s="78"/>
      <c r="AB43" s="75"/>
    </row>
    <row r="44" spans="1:28" x14ac:dyDescent="0.25">
      <c r="A44" s="85" t="s">
        <v>45</v>
      </c>
      <c r="B44" s="86"/>
      <c r="C44" s="93"/>
      <c r="D44" s="93"/>
      <c r="E44" s="86"/>
      <c r="F44" s="86"/>
      <c r="G44" s="86"/>
      <c r="H44" s="86"/>
      <c r="I44" s="159"/>
      <c r="J44" s="77"/>
      <c r="K44" s="77"/>
      <c r="L44" s="77"/>
      <c r="M44" s="77"/>
      <c r="N44" s="77"/>
      <c r="O44" s="77"/>
      <c r="P44" s="77"/>
      <c r="Q44" s="82"/>
      <c r="R44" s="82"/>
      <c r="S44" s="82"/>
      <c r="T44" s="82"/>
      <c r="U44" s="82"/>
      <c r="V44" s="78"/>
      <c r="W44" s="78"/>
      <c r="X44" s="78"/>
      <c r="Y44" s="78"/>
      <c r="Z44" s="78"/>
      <c r="AA44" s="78"/>
      <c r="AB44" s="75"/>
    </row>
    <row r="45" spans="1:28" x14ac:dyDescent="0.25">
      <c r="A45" s="86" t="s">
        <v>42</v>
      </c>
      <c r="B45" s="43">
        <f>+C34</f>
        <v>884495</v>
      </c>
      <c r="C45" s="94">
        <f>+H34+O34+V34</f>
        <v>0</v>
      </c>
      <c r="D45" s="94">
        <f>+I34+P34+W34</f>
        <v>16536.879999999997</v>
      </c>
      <c r="E45" s="43">
        <f>+J34+Q34+X34</f>
        <v>22208.3</v>
      </c>
      <c r="F45" s="43">
        <f>+K34+R34+Y34</f>
        <v>29993.59</v>
      </c>
      <c r="G45" s="43">
        <f>+L34+S34+Z34</f>
        <v>41135.590000000004</v>
      </c>
      <c r="H45" s="43">
        <f>+M34+T34+AA34</f>
        <v>165452.68</v>
      </c>
      <c r="I45" s="159">
        <f t="shared" si="14"/>
        <v>275327.03999999998</v>
      </c>
      <c r="J45" s="77"/>
      <c r="K45" s="77"/>
      <c r="L45" s="77"/>
      <c r="M45" s="77"/>
      <c r="N45" s="77"/>
      <c r="O45" s="77"/>
      <c r="P45" s="78"/>
      <c r="Q45" s="79"/>
      <c r="R45" s="79"/>
      <c r="S45" s="79"/>
      <c r="T45" s="79"/>
      <c r="U45" s="79"/>
      <c r="V45" s="77"/>
      <c r="W45" s="77"/>
      <c r="X45" s="77"/>
      <c r="Y45" s="77"/>
      <c r="Z45" s="77"/>
      <c r="AA45" s="77"/>
      <c r="AB45" s="75"/>
    </row>
    <row r="46" spans="1:28" x14ac:dyDescent="0.25">
      <c r="A46" s="86" t="s">
        <v>43</v>
      </c>
      <c r="B46" s="43">
        <f>+C30</f>
        <v>622421</v>
      </c>
      <c r="C46" s="94">
        <f>+H30+O30+V30</f>
        <v>11660.61</v>
      </c>
      <c r="D46" s="95">
        <f>+I30+P30+W30</f>
        <v>19647.47</v>
      </c>
      <c r="E46" s="43">
        <f>+J30+Q30+X30</f>
        <v>89924.680000000008</v>
      </c>
      <c r="F46" s="43">
        <f>+K30+R30+Y30</f>
        <v>141014.57</v>
      </c>
      <c r="G46" s="43">
        <f>+L30+S30+Z30</f>
        <v>7625</v>
      </c>
      <c r="H46" s="43">
        <f>+M30+T30+AA30</f>
        <v>52619.07</v>
      </c>
      <c r="I46" s="159">
        <f t="shared" si="14"/>
        <v>322491.40000000002</v>
      </c>
      <c r="J46" s="77"/>
      <c r="K46" s="77"/>
      <c r="L46" s="77"/>
      <c r="M46" s="77"/>
      <c r="N46" s="77"/>
      <c r="O46" s="77"/>
      <c r="P46" s="78"/>
      <c r="Q46" s="79"/>
      <c r="R46" s="79"/>
      <c r="S46" s="79"/>
      <c r="T46" s="79"/>
      <c r="U46" s="79"/>
      <c r="V46" s="77"/>
      <c r="W46" s="77"/>
      <c r="X46" s="77"/>
      <c r="Y46" s="77"/>
      <c r="Z46" s="77"/>
      <c r="AA46" s="77"/>
      <c r="AB46" s="75"/>
    </row>
    <row r="47" spans="1:28" x14ac:dyDescent="0.25">
      <c r="A47" s="89" t="s">
        <v>29</v>
      </c>
      <c r="B47" s="88">
        <f>SUM(B45:B46)</f>
        <v>1506916</v>
      </c>
      <c r="C47" s="92">
        <f>SUM(C45:C46)</f>
        <v>11660.61</v>
      </c>
      <c r="D47" s="92">
        <f t="shared" ref="D47:E47" si="17">SUM(D45:D46)</f>
        <v>36184.35</v>
      </c>
      <c r="E47" s="88">
        <f t="shared" si="17"/>
        <v>112132.98000000001</v>
      </c>
      <c r="F47" s="88">
        <f t="shared" ref="F47:G47" si="18">SUM(F45:F46)</f>
        <v>171008.16</v>
      </c>
      <c r="G47" s="88">
        <f t="shared" si="18"/>
        <v>48760.590000000004</v>
      </c>
      <c r="H47" s="88">
        <f t="shared" ref="H47" si="19">SUM(H45:H46)</f>
        <v>218071.75</v>
      </c>
      <c r="I47" s="159">
        <f t="shared" si="14"/>
        <v>597818.43999999994</v>
      </c>
      <c r="J47" s="77"/>
      <c r="K47" s="77"/>
      <c r="L47" s="77"/>
      <c r="M47" s="77"/>
      <c r="N47" s="77"/>
      <c r="O47" s="77"/>
      <c r="P47" s="77"/>
      <c r="Q47" s="82"/>
      <c r="R47" s="82"/>
      <c r="S47" s="82"/>
      <c r="T47" s="82"/>
      <c r="U47" s="82"/>
      <c r="V47" s="78"/>
      <c r="W47" s="78"/>
      <c r="X47" s="78"/>
      <c r="Y47" s="78"/>
      <c r="Z47" s="78"/>
      <c r="AA47" s="78"/>
      <c r="AB47" s="75"/>
    </row>
    <row r="48" spans="1:28" x14ac:dyDescent="0.25">
      <c r="A48" s="89"/>
      <c r="B48" s="86"/>
      <c r="C48" s="93"/>
      <c r="D48" s="93"/>
      <c r="E48" s="86"/>
      <c r="F48" s="86"/>
      <c r="G48" s="86"/>
      <c r="H48" s="86"/>
      <c r="I48" s="159"/>
      <c r="J48" s="77"/>
      <c r="K48" s="77"/>
      <c r="L48" s="77"/>
      <c r="M48" s="77"/>
      <c r="N48" s="77"/>
      <c r="O48" s="77"/>
      <c r="P48" s="77"/>
      <c r="Q48" s="82"/>
      <c r="R48" s="82"/>
      <c r="S48" s="82"/>
      <c r="T48" s="82"/>
      <c r="U48" s="82"/>
      <c r="V48" s="78"/>
      <c r="W48" s="78"/>
      <c r="X48" s="78"/>
      <c r="Y48" s="78"/>
      <c r="Z48" s="78"/>
      <c r="AA48" s="78"/>
      <c r="AB48" s="75"/>
    </row>
    <row r="49" spans="1:28" ht="13.9" customHeight="1" x14ac:dyDescent="0.25">
      <c r="A49" s="85" t="s">
        <v>46</v>
      </c>
      <c r="B49" s="86"/>
      <c r="C49" s="93"/>
      <c r="D49" s="93"/>
      <c r="E49" s="86"/>
      <c r="F49" s="86"/>
      <c r="G49" s="86"/>
      <c r="H49" s="86"/>
      <c r="I49" s="159"/>
      <c r="J49" s="77"/>
      <c r="K49" s="77"/>
      <c r="L49" s="77"/>
      <c r="M49" s="77"/>
      <c r="N49" s="77"/>
      <c r="O49" s="77"/>
      <c r="P49" s="77"/>
      <c r="Q49" s="82"/>
      <c r="R49" s="82"/>
      <c r="S49" s="82"/>
      <c r="T49" s="82"/>
      <c r="U49" s="82"/>
      <c r="V49" s="78"/>
      <c r="W49" s="78"/>
      <c r="X49" s="78"/>
      <c r="Y49" s="78"/>
      <c r="Z49" s="78"/>
      <c r="AA49" s="78"/>
      <c r="AB49" s="75"/>
    </row>
    <row r="50" spans="1:28" x14ac:dyDescent="0.25">
      <c r="A50" s="86" t="s">
        <v>42</v>
      </c>
      <c r="B50" s="43">
        <f>+B40+B45</f>
        <v>55722997</v>
      </c>
      <c r="C50" s="94">
        <f>+C40+C45</f>
        <v>3741685.85</v>
      </c>
      <c r="D50" s="94">
        <f t="shared" ref="D50:E50" si="20">+D40+D45</f>
        <v>4198689.5999999996</v>
      </c>
      <c r="E50" s="43">
        <f t="shared" si="20"/>
        <v>4452900.3499999987</v>
      </c>
      <c r="F50" s="43">
        <f t="shared" ref="F50:G50" si="21">+F40+F45</f>
        <v>4843020.18</v>
      </c>
      <c r="G50" s="43">
        <f t="shared" si="21"/>
        <v>5353275.4300000016</v>
      </c>
      <c r="H50" s="43">
        <f t="shared" ref="H50" si="22">+H40+H45</f>
        <v>5098630.76</v>
      </c>
      <c r="I50" s="159">
        <f t="shared" si="14"/>
        <v>27688202.169999994</v>
      </c>
      <c r="J50" s="77"/>
      <c r="K50" s="77"/>
      <c r="L50" s="77"/>
      <c r="M50" s="77"/>
      <c r="N50" s="77"/>
      <c r="O50" s="77"/>
      <c r="P50" s="77"/>
      <c r="Q50" s="82"/>
      <c r="R50" s="82"/>
      <c r="S50" s="82"/>
      <c r="T50" s="82"/>
      <c r="U50" s="82"/>
      <c r="V50" s="78"/>
      <c r="W50" s="78"/>
      <c r="X50" s="78"/>
      <c r="Y50" s="78"/>
      <c r="Z50" s="78"/>
      <c r="AA50" s="78"/>
      <c r="AB50" s="75"/>
    </row>
    <row r="51" spans="1:28" x14ac:dyDescent="0.25">
      <c r="A51" s="86" t="s">
        <v>43</v>
      </c>
      <c r="B51" s="43">
        <f>+B41+B46</f>
        <v>4010681</v>
      </c>
      <c r="C51" s="95">
        <f>+C41+C46</f>
        <v>11660.61</v>
      </c>
      <c r="D51" s="94">
        <f t="shared" ref="D51:E51" si="23">+D41+D46</f>
        <v>225602.99</v>
      </c>
      <c r="E51" s="43">
        <f t="shared" si="23"/>
        <v>89924.680000000008</v>
      </c>
      <c r="F51" s="43">
        <f t="shared" ref="F51:G51" si="24">+F41+F46</f>
        <v>176874.77000000002</v>
      </c>
      <c r="G51" s="43">
        <f t="shared" si="24"/>
        <v>31744.400000000001</v>
      </c>
      <c r="H51" s="43">
        <f t="shared" ref="H51" si="25">+H41+H46</f>
        <v>94893.17</v>
      </c>
      <c r="I51" s="159">
        <f t="shared" si="14"/>
        <v>630700.62</v>
      </c>
      <c r="J51" s="77"/>
      <c r="K51" s="77"/>
      <c r="L51" s="77"/>
      <c r="M51" s="77"/>
      <c r="N51" s="77"/>
      <c r="O51" s="77"/>
      <c r="P51" s="78"/>
      <c r="Q51" s="79"/>
      <c r="R51" s="79"/>
      <c r="S51" s="79"/>
      <c r="T51" s="79"/>
      <c r="U51" s="79"/>
      <c r="V51" s="77"/>
      <c r="W51" s="77"/>
      <c r="X51" s="77"/>
      <c r="Y51" s="77"/>
      <c r="Z51" s="77"/>
      <c r="AA51" s="77"/>
      <c r="AB51" s="75"/>
    </row>
    <row r="52" spans="1:28" x14ac:dyDescent="0.25">
      <c r="A52" s="89" t="s">
        <v>29</v>
      </c>
      <c r="B52" s="88">
        <f>SUM(B50:B51)</f>
        <v>59733678</v>
      </c>
      <c r="C52" s="88">
        <f t="shared" ref="C52:E52" si="26">SUM(C50:C51)</f>
        <v>3753346.46</v>
      </c>
      <c r="D52" s="88">
        <f t="shared" si="26"/>
        <v>4424292.59</v>
      </c>
      <c r="E52" s="88">
        <f t="shared" si="26"/>
        <v>4542825.0299999984</v>
      </c>
      <c r="F52" s="88">
        <f t="shared" ref="F52:G52" si="27">SUM(F50:F51)</f>
        <v>5019894.9499999993</v>
      </c>
      <c r="G52" s="88">
        <f t="shared" si="27"/>
        <v>5385019.8300000019</v>
      </c>
      <c r="H52" s="88">
        <f t="shared" ref="H52" si="28">SUM(H50:H51)</f>
        <v>5193523.93</v>
      </c>
      <c r="I52" s="159">
        <f t="shared" si="14"/>
        <v>28318902.789999999</v>
      </c>
      <c r="J52" s="78"/>
      <c r="K52" s="78"/>
      <c r="L52" s="78"/>
      <c r="M52" s="78"/>
      <c r="N52" s="78"/>
      <c r="O52" s="78"/>
      <c r="P52" s="77"/>
      <c r="Q52" s="82"/>
      <c r="R52" s="82"/>
      <c r="S52" s="82"/>
      <c r="T52" s="82"/>
      <c r="U52" s="82"/>
      <c r="V52" s="77"/>
      <c r="W52" s="77"/>
      <c r="X52" s="77"/>
      <c r="Y52" s="77"/>
      <c r="Z52" s="77"/>
      <c r="AA52" s="77"/>
      <c r="AB52" s="75"/>
    </row>
    <row r="53" spans="1:28" x14ac:dyDescent="0.25"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4"/>
      <c r="R53" s="84"/>
      <c r="S53" s="84"/>
      <c r="T53" s="84"/>
      <c r="U53" s="84"/>
      <c r="V53" s="83"/>
      <c r="W53" s="83"/>
      <c r="X53" s="83"/>
      <c r="Y53" s="83"/>
      <c r="Z53" s="83"/>
      <c r="AA53" s="83"/>
      <c r="AB53" s="75"/>
    </row>
    <row r="54" spans="1:28" x14ac:dyDescent="0.25">
      <c r="Q54" s="81"/>
      <c r="R54" s="81"/>
      <c r="S54" s="81"/>
      <c r="T54" s="81"/>
      <c r="U54" s="81"/>
    </row>
    <row r="58" spans="1:28" x14ac:dyDescent="0.25">
      <c r="J58" s="15"/>
    </row>
  </sheetData>
  <mergeCells count="16">
    <mergeCell ref="AP5:AV5"/>
    <mergeCell ref="U26:AA26"/>
    <mergeCell ref="N26:T26"/>
    <mergeCell ref="G26:M26"/>
    <mergeCell ref="G5:M5"/>
    <mergeCell ref="N5:T5"/>
    <mergeCell ref="U5:AA5"/>
    <mergeCell ref="AB5:AH5"/>
    <mergeCell ref="AI5:AO5"/>
    <mergeCell ref="A17:B17"/>
    <mergeCell ref="A18:B18"/>
    <mergeCell ref="C5:E5"/>
    <mergeCell ref="C26:E26"/>
    <mergeCell ref="A19:B19"/>
    <mergeCell ref="A20:B20"/>
    <mergeCell ref="A21:B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Enar Oidermaa</cp:lastModifiedBy>
  <dcterms:created xsi:type="dcterms:W3CDTF">2025-02-26T15:14:07Z</dcterms:created>
  <dcterms:modified xsi:type="dcterms:W3CDTF">2025-07-23T13:02:53Z</dcterms:modified>
  <dc:title>Kaitseliidu tegevustoetuse ja sihtfinatseerimise eelarve kasutamine (juuni)</dc:title>
</cp:coreProperties>
</file>